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0" windowWidth="23676" windowHeight="12696" activeTab="1"/>
  </bookViews>
  <sheets>
    <sheet name="Instructions" sheetId="1" r:id="rId1"/>
    <sheet name="PAS Form-Home" sheetId="2" r:id="rId2"/>
    <sheet name="Sharing Dept 1" sheetId="3" r:id="rId3"/>
    <sheet name="Sharing Dept 2" sheetId="4" r:id="rId4"/>
    <sheet name="Page 2" sheetId="5" r:id="rId5"/>
    <sheet name="Tracks and Steps" sheetId="6" r:id="rId6"/>
  </sheets>
  <definedNames/>
  <calcPr fullCalcOnLoad="1"/>
</workbook>
</file>

<file path=xl/sharedStrings.xml><?xml version="1.0" encoding="utf-8"?>
<sst xmlns="http://schemas.openxmlformats.org/spreadsheetml/2006/main" count="279" uniqueCount="181">
  <si>
    <t xml:space="preserve">     - The seven sub-categories under "Teaching Effectiveness" must total 100%. </t>
  </si>
  <si>
    <t xml:space="preserve">     - The one sub-category under "Professional Achievements and/or Applied Teaching Scholarship" must be 100%.</t>
  </si>
  <si>
    <r>
      <t>Enter</t>
    </r>
    <r>
      <rPr>
        <sz val="9"/>
        <rFont val="Arial"/>
        <family val="2"/>
      </rPr>
      <t xml:space="preserve"> all data on the top portion of the PAS Form, in </t>
    </r>
    <r>
      <rPr>
        <u val="single"/>
        <sz val="9"/>
        <rFont val="Arial"/>
        <family val="2"/>
      </rPr>
      <t>underlined</t>
    </r>
    <r>
      <rPr>
        <sz val="9"/>
        <rFont val="Arial"/>
        <family val="2"/>
      </rPr>
      <t xml:space="preserve"> cells.  Using whole numbers between 1 and 7, </t>
    </r>
    <r>
      <rPr>
        <b/>
        <sz val="9"/>
        <rFont val="Arial"/>
        <family val="2"/>
      </rPr>
      <t>enter</t>
    </r>
    <r>
      <rPr>
        <sz val="9"/>
        <rFont val="Arial"/>
        <family val="2"/>
      </rPr>
      <t xml:space="preserve"> Faculty Member Ratings  </t>
    </r>
  </si>
  <si>
    <t>Contact Hrs</t>
  </si>
  <si>
    <t>% of FT Load</t>
  </si>
  <si>
    <t>1</t>
  </si>
  <si>
    <t>2</t>
  </si>
  <si>
    <t>3</t>
  </si>
  <si>
    <t>4</t>
  </si>
  <si>
    <t>8</t>
  </si>
  <si>
    <t>9</t>
  </si>
  <si>
    <t>% of Adj. Load</t>
  </si>
  <si>
    <t>To be completed by the Home Department Chair: first secure Shared Dept. data.</t>
  </si>
  <si>
    <t>Home Department's Weighted Total:</t>
  </si>
  <si>
    <t>Shared Department 1's Weighted Total:</t>
  </si>
  <si>
    <t>18 Hours</t>
  </si>
  <si>
    <t>12 Hours</t>
  </si>
  <si>
    <t>Total Load:</t>
  </si>
  <si>
    <t>Note:  Divide Percentages above in half if hours are engaged for only one semester within an academic year.</t>
  </si>
  <si>
    <t xml:space="preserve">allowed for any one Category is 50% and the minimum is 20%.  </t>
  </si>
  <si>
    <r>
      <t xml:space="preserve">Home Department Chair determines and </t>
    </r>
    <r>
      <rPr>
        <b/>
        <sz val="9"/>
        <rFont val="Arial"/>
        <family val="2"/>
      </rPr>
      <t>enters</t>
    </r>
    <r>
      <rPr>
        <sz val="9"/>
        <rFont val="Arial"/>
        <family val="2"/>
      </rPr>
      <t xml:space="preserve"> Home departmental weightings for the three Categories (Blue).  The total of the three categories must equal 100%.  The maximum</t>
    </r>
  </si>
  <si>
    <r>
      <rPr>
        <b/>
        <sz val="9"/>
        <rFont val="Arial"/>
        <family val="2"/>
      </rPr>
      <t>Sharing Dept</t>
    </r>
    <r>
      <rPr>
        <sz val="9"/>
        <rFont val="Arial"/>
        <family val="2"/>
      </rPr>
      <t xml:space="preserve"> worksheet, assessing Teaching Effectiveness and returns the file to the Home Dept.  Note:  see shared load percentage table, below).</t>
    </r>
  </si>
  <si>
    <r>
      <t xml:space="preserve">If the faculty member is </t>
    </r>
    <r>
      <rPr>
        <b/>
        <sz val="9"/>
        <rFont val="Arial"/>
        <family val="2"/>
      </rPr>
      <t>"shared,"</t>
    </r>
    <r>
      <rPr>
        <sz val="9"/>
        <rFont val="Arial"/>
        <family val="2"/>
      </rPr>
      <t xml:space="preserve"> the Home Department forwards the saved file to all Shared Dept. Chairs/Program Directors.  Each sharing department Chair completes a</t>
    </r>
  </si>
  <si>
    <t>Percentage Equivalents of Shared Contact Hour Loads Per Semester:</t>
  </si>
  <si>
    <t>(Enter % of total contact hours in Shared Dept./Program (e.g. 50%, 33%, etc.):</t>
  </si>
  <si>
    <t>Using whole numbers, enter faculty rating in YELLOW shaded cells only.</t>
  </si>
  <si>
    <t>9 Hours</t>
  </si>
  <si>
    <t>15 Hours</t>
  </si>
  <si>
    <t>Teaching methodology</t>
  </si>
  <si>
    <t>Utilization of department goals in course assignments &amp; student assessment</t>
  </si>
  <si>
    <t>Quality of student work</t>
  </si>
  <si>
    <t>Responsiveness to evaluation process / Follow-up to previous PAS form</t>
  </si>
  <si>
    <r>
      <t>Shared Percentage of Total Contact Hour Load</t>
    </r>
    <r>
      <rPr>
        <sz val="11"/>
        <rFont val="Arial"/>
        <family val="2"/>
      </rPr>
      <t xml:space="preserve"> </t>
    </r>
  </si>
  <si>
    <r>
      <t>4 - "Meets Expectations"</t>
    </r>
    <r>
      <rPr>
        <sz val="9"/>
        <rFont val="Arial"/>
        <family val="2"/>
      </rPr>
      <t xml:space="preserve">  Performance which meets the minimum requirements of the rank and position; faculty has shown good effort and active participation.</t>
    </r>
  </si>
  <si>
    <r>
      <t>3 - "Below Expectations"</t>
    </r>
    <r>
      <rPr>
        <sz val="9"/>
        <rFont val="Arial"/>
        <family val="2"/>
      </rPr>
      <t xml:space="preserve">  Performance and work falls below expectations of the position and rank.   </t>
    </r>
  </si>
  <si>
    <t>Faculty Name:</t>
  </si>
  <si>
    <t>List one to three areas for focus to be addressed by the faculty before the Faculty’s next review.</t>
  </si>
  <si>
    <t>Preparation Necessary to Achieve Goals:</t>
  </si>
  <si>
    <t>Faculty Member's and/or Chair's additional Comments:</t>
  </si>
  <si>
    <t>Process One</t>
  </si>
  <si>
    <t>Process Two</t>
  </si>
  <si>
    <t>Merit Steps, Departmental</t>
  </si>
  <si>
    <t>Institutional Rank and Promotion, Peer Review</t>
  </si>
  <si>
    <t>Merit Steps</t>
  </si>
  <si>
    <t>Teaching Track</t>
  </si>
  <si>
    <t>Professional Track</t>
  </si>
  <si>
    <t>OTIS COLLEGE OF ART &amp; DESIGN</t>
  </si>
  <si>
    <t>Faculty Performance, Assessment, and Step (PAS) Form</t>
  </si>
  <si>
    <t>Number of Years at Otis:</t>
  </si>
  <si>
    <t>DEPARTMENT:</t>
  </si>
  <si>
    <t>Number of Years in this Position:</t>
  </si>
  <si>
    <t>FACULTY NAME:</t>
  </si>
  <si>
    <t>Number of Years at Current Rank:</t>
  </si>
  <si>
    <t>ACADEMIC RANK &amp; STEP:</t>
  </si>
  <si>
    <r>
      <t>POSITION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( FTF or ADJ.)</t>
    </r>
  </si>
  <si>
    <t>Number of Years at Current Step:</t>
  </si>
  <si>
    <t xml:space="preserve">(i.e. Professor, Step 1, C1) </t>
  </si>
  <si>
    <t>Chairs determine weightings in PINK as a standard for their department.</t>
  </si>
  <si>
    <t>Calculated values appear in GREEN cells:  green cells do not accept entries.</t>
  </si>
  <si>
    <t>Assigned Subcategory Range</t>
  </si>
  <si>
    <t>Dept. Category Weighting</t>
  </si>
  <si>
    <t>Faculty Member Rating</t>
  </si>
  <si>
    <r>
      <t xml:space="preserve">TEACHING EFFECTIVENESS </t>
    </r>
    <r>
      <rPr>
        <sz val="9"/>
        <rFont val="Arial"/>
        <family val="2"/>
      </rPr>
      <t>(See Faculty Handbook)</t>
    </r>
  </si>
  <si>
    <t>5</t>
  </si>
  <si>
    <t>6</t>
  </si>
  <si>
    <t>7</t>
  </si>
  <si>
    <t>10-20%</t>
  </si>
  <si>
    <t>Student evaluations of faculty</t>
  </si>
  <si>
    <t>15-20%</t>
  </si>
  <si>
    <t>Syllabi &amp; curricular concepts</t>
  </si>
  <si>
    <t>Total for Category =</t>
  </si>
  <si>
    <t xml:space="preserve">          (See Faculty Handbook)</t>
  </si>
  <si>
    <t>Department</t>
  </si>
  <si>
    <t>35-45%</t>
  </si>
  <si>
    <t>College</t>
  </si>
  <si>
    <t>30-40%</t>
  </si>
  <si>
    <t>Community Building/Collegiality</t>
  </si>
  <si>
    <t>0-30%</t>
  </si>
  <si>
    <t xml:space="preserve"> </t>
  </si>
  <si>
    <t>FACULTY MEMBER'S TOTAL:</t>
  </si>
  <si>
    <t>Chair's Signature:</t>
  </si>
  <si>
    <t>Date:</t>
  </si>
  <si>
    <t>PREVIOUS YEAR'S TOTAL:</t>
  </si>
  <si>
    <t>TWO YEAR AVERAGE:</t>
  </si>
  <si>
    <t xml:space="preserve">                 Faculty Signature:</t>
  </si>
  <si>
    <t>RECOMMENDED STEP:</t>
  </si>
  <si>
    <t>1.</t>
  </si>
  <si>
    <t>2.</t>
  </si>
  <si>
    <t xml:space="preserve">     - The maximum/minimum range for each Sub-category is posted on the PAS Form.</t>
  </si>
  <si>
    <t>Associate Professor, Step 1</t>
  </si>
  <si>
    <t>A3</t>
  </si>
  <si>
    <t>A2</t>
  </si>
  <si>
    <t>Assistant Professor, Step 2</t>
  </si>
  <si>
    <t>A1</t>
  </si>
  <si>
    <t>Assistant Professor, Step 1</t>
  </si>
  <si>
    <t>Movement based on evaluation by</t>
  </si>
  <si>
    <t>Refer to Faculty Handbook for criteria.</t>
  </si>
  <si>
    <t>chair using the PAS Form</t>
  </si>
  <si>
    <t xml:space="preserve">*Percentages for PAS forms to be </t>
  </si>
  <si>
    <t>No downward movement; advancement achieved by either process is retained, per Faculty Handbook.</t>
  </si>
  <si>
    <t>determined by each department;</t>
  </si>
  <si>
    <t>20% - 50% range per category.</t>
  </si>
  <si>
    <t xml:space="preserve">**One step at a time (no jumping over steps) </t>
  </si>
  <si>
    <t>Stepping from A3 to B1 and B3 to C1</t>
  </si>
  <si>
    <t>in consultation with provost</t>
  </si>
  <si>
    <t>Total for Category - Home Department =</t>
  </si>
  <si>
    <t>Shared Department Assessment</t>
  </si>
  <si>
    <t>PAS form Instructions</t>
  </si>
  <si>
    <t>Department Chairs evaluate faculty performance using three main categories, and sub-categories, as indicated on PAS Form.  Evaluate all Full-Time and Adjunct Faculty annually.   Merit Step</t>
  </si>
  <si>
    <t xml:space="preserve">     - The three sub-categories under "Contributions to the College" must total 100%.</t>
  </si>
  <si>
    <t>3.</t>
  </si>
  <si>
    <r>
      <t>Save</t>
    </r>
    <r>
      <rPr>
        <sz val="9"/>
        <rFont val="Arial"/>
        <family val="2"/>
      </rPr>
      <t xml:space="preserve"> the Excel Workbook to </t>
    </r>
    <r>
      <rPr>
        <u val="single"/>
        <sz val="9"/>
        <rFont val="Arial"/>
        <family val="2"/>
      </rPr>
      <t>your</t>
    </r>
    <r>
      <rPr>
        <sz val="9"/>
        <rFont val="Arial"/>
        <family val="2"/>
      </rPr>
      <t xml:space="preserve"> hard drive or copy to disk or CD upon entering these weightings--it is your Department Master.  </t>
    </r>
    <r>
      <rPr>
        <b/>
        <sz val="9"/>
        <rFont val="Arial"/>
        <family val="2"/>
      </rPr>
      <t>Copy</t>
    </r>
    <r>
      <rPr>
        <sz val="9"/>
        <rFont val="Arial"/>
        <family val="2"/>
      </rPr>
      <t xml:space="preserve"> the master PAS Form  </t>
    </r>
  </si>
  <si>
    <t xml:space="preserve">and Part 2 (Areas for Improvement) to create new sheets in your Master Workbook for individual faculty members within your Department.  </t>
  </si>
  <si>
    <t>4.</t>
  </si>
  <si>
    <t>for each Sub-category (Yellow).  The graph to the right of the ratings will be completed, and a Faculty Member's Total will be automatically calculated.</t>
  </si>
  <si>
    <t>5.</t>
  </si>
  <si>
    <r>
      <t>Enter</t>
    </r>
    <r>
      <rPr>
        <sz val="9"/>
        <rFont val="Arial"/>
        <family val="2"/>
      </rPr>
      <t xml:space="preserve"> Previous Year's Total on the line provided (if no previous PAS form, leave cell </t>
    </r>
    <r>
      <rPr>
        <u val="single"/>
        <sz val="9"/>
        <rFont val="Arial"/>
        <family val="2"/>
      </rPr>
      <t>blank</t>
    </r>
    <r>
      <rPr>
        <sz val="9"/>
        <rFont val="Arial"/>
        <family val="2"/>
      </rPr>
      <t xml:space="preserve">).  A 2 Year Average will be calculated; minimum 5.5 </t>
    </r>
  </si>
  <si>
    <t xml:space="preserve">required for Step advancement (see Table for Merit Step / Rank equivalencies. </t>
  </si>
  <si>
    <t>6.</t>
  </si>
  <si>
    <r>
      <t>Print</t>
    </r>
    <r>
      <rPr>
        <sz val="9"/>
        <rFont val="Arial"/>
        <family val="2"/>
      </rPr>
      <t xml:space="preserve"> each PAS Form and each faculty member's Part 2 (Areas for Improvement) sheet and staple together prior to meeting with individual faculty members. </t>
    </r>
  </si>
  <si>
    <t xml:space="preserve"> Chair and faculty member sign as indicated.</t>
  </si>
  <si>
    <t>Official Ratings and their Meanings:</t>
  </si>
  <si>
    <r>
      <t>7 - "Outstanding"</t>
    </r>
    <r>
      <rPr>
        <sz val="9"/>
        <rFont val="Arial"/>
        <family val="2"/>
      </rPr>
      <t xml:space="preserve">  Exceptional performance which goes beyond the goals of the rank and position; faculty has shown substantial leadership within the department, classroom, and/or College.</t>
    </r>
  </si>
  <si>
    <r>
      <t>6 - "Excellent"</t>
    </r>
    <r>
      <rPr>
        <sz val="9"/>
        <rFont val="Arial"/>
        <family val="2"/>
      </rPr>
      <t xml:space="preserve">  Work of very high quality that goes beyond the goals of the rank and position; faculty has shown leadership qualities in the department, classroom, and/or College.</t>
    </r>
  </si>
  <si>
    <r>
      <t>5 - "Exceeds Expectations"</t>
    </r>
    <r>
      <rPr>
        <sz val="9"/>
        <rFont val="Arial"/>
        <family val="2"/>
      </rPr>
      <t xml:space="preserve">  Performance meets or exceeds the goals of the rank and position.  Work is of high quality, substantially higher than average expectations; faculty has</t>
    </r>
  </si>
  <si>
    <t xml:space="preserve">participated actively in the department, classroom, and/or college.   </t>
  </si>
  <si>
    <r>
      <t>2 - "Problematic"</t>
    </r>
    <r>
      <rPr>
        <sz val="9"/>
        <rFont val="Arial"/>
        <family val="2"/>
      </rPr>
      <t xml:space="preserve">  Well below average performance which indicates faculty is not meeting requirements of the position and rank or has not shown adequate effort; Probation level.</t>
    </r>
  </si>
  <si>
    <r>
      <t>1 -  "Unsatisfactory"</t>
    </r>
    <r>
      <rPr>
        <sz val="9"/>
        <rFont val="Arial"/>
        <family val="2"/>
      </rPr>
      <t xml:space="preserve">  Extremely poor performance, well below the stated goals of the rank and position.  Lack of effort and participation in the department, classroom, and/or College.</t>
    </r>
  </si>
  <si>
    <t>Shared Department/Program's Areas for Focus</t>
  </si>
  <si>
    <t>Criteria weighting determined by department*</t>
  </si>
  <si>
    <r>
      <t xml:space="preserve">Three criteria, with emphasis on </t>
    </r>
    <r>
      <rPr>
        <i/>
        <sz val="10"/>
        <rFont val="Arial"/>
        <family val="2"/>
      </rPr>
      <t>teaching</t>
    </r>
  </si>
  <si>
    <r>
      <t xml:space="preserve">Three criteria, with emphasis on </t>
    </r>
    <r>
      <rPr>
        <i/>
        <sz val="10"/>
        <rFont val="Arial"/>
        <family val="2"/>
      </rPr>
      <t>professional activities</t>
    </r>
  </si>
  <si>
    <r>
      <t>Salary Steps, but withou</t>
    </r>
    <r>
      <rPr>
        <i/>
        <sz val="10"/>
        <rFont val="Arial"/>
        <family val="2"/>
      </rPr>
      <t>t</t>
    </r>
    <r>
      <rPr>
        <sz val="11"/>
        <color indexed="8"/>
        <rFont val="Calibri"/>
        <family val="2"/>
      </rPr>
      <t xml:space="preserve"> faculty rank</t>
    </r>
  </si>
  <si>
    <t>Salary Steps, with rank</t>
  </si>
  <si>
    <t>Review by Department Chair using PAS form</t>
  </si>
  <si>
    <t xml:space="preserve">Peer Review (Rank and Promotion Cmty.) </t>
  </si>
  <si>
    <t>Full-Time and Adjunct Faculty reviewed annually (PAS form) for salary-step purposes.</t>
  </si>
  <si>
    <t>NA</t>
  </si>
  <si>
    <t>Faculty choose either the Teaching or Professional  track when they apply for promotion</t>
  </si>
  <si>
    <t>Sequential movement through salary steps.**</t>
  </si>
  <si>
    <r>
      <t xml:space="preserve">Sequential movement within rank, </t>
    </r>
    <r>
      <rPr>
        <b/>
        <sz val="10"/>
        <rFont val="Arial"/>
        <family val="2"/>
      </rPr>
      <t>or</t>
    </r>
    <r>
      <rPr>
        <sz val="11"/>
        <color indexed="8"/>
        <rFont val="Calibri"/>
        <family val="2"/>
      </rPr>
      <t xml:space="preserve"> advancement by promotion in rank</t>
    </r>
  </si>
  <si>
    <t>Rank does not change</t>
  </si>
  <si>
    <t>Rank changes with each promotion</t>
  </si>
  <si>
    <t>C3</t>
  </si>
  <si>
    <t xml:space="preserve">Professor, Step 3 </t>
  </si>
  <si>
    <t>C2</t>
  </si>
  <si>
    <t>Professor, Step 2</t>
  </si>
  <si>
    <t>C1</t>
  </si>
  <si>
    <t xml:space="preserve">Professor, Step 1 </t>
  </si>
  <si>
    <t>B3</t>
  </si>
  <si>
    <t>Associate Professor, Step 3</t>
  </si>
  <si>
    <t>B2</t>
  </si>
  <si>
    <t>Associate Professor, Step 2</t>
  </si>
  <si>
    <t>B1</t>
  </si>
  <si>
    <t>Assistant Professor, Step 3</t>
  </si>
  <si>
    <t>Shared Faculty data: enter only on Shared Faculty Sheet(s)</t>
  </si>
  <si>
    <t>Department:</t>
  </si>
  <si>
    <r>
      <t xml:space="preserve">Chairs evaluate Faculty in accordance with expectations for the faculty </t>
    </r>
    <r>
      <rPr>
        <i/>
        <sz val="10"/>
        <rFont val="Arial"/>
        <family val="2"/>
      </rPr>
      <t xml:space="preserve">rank, position, and step </t>
    </r>
    <r>
      <rPr>
        <sz val="11"/>
        <color indexed="8"/>
        <rFont val="Arial"/>
        <family val="2"/>
      </rPr>
      <t>(see Faculty Handbook).</t>
    </r>
    <r>
      <rPr>
        <i/>
        <sz val="10"/>
        <rFont val="Arial"/>
        <family val="2"/>
      </rPr>
      <t xml:space="preserve">  </t>
    </r>
  </si>
  <si>
    <t>Shared Department 2's Weighted Total:</t>
  </si>
  <si>
    <r>
      <t>PROFESSIONAL ACHIEVEMENTS</t>
    </r>
    <r>
      <rPr>
        <sz val="11"/>
        <color indexed="8"/>
        <rFont val="Arial"/>
        <family val="2"/>
      </rPr>
      <t xml:space="preserve"> </t>
    </r>
    <r>
      <rPr>
        <b/>
        <sz val="10"/>
        <rFont val="Arial"/>
        <family val="2"/>
      </rPr>
      <t>and/or APPLIED TEACHING SCHOLARSHIP</t>
    </r>
  </si>
  <si>
    <r>
      <t>CONTRIBUTIONS TO THE COLLEGE</t>
    </r>
    <r>
      <rPr>
        <sz val="11"/>
        <color indexed="8"/>
        <rFont val="Arial"/>
        <family val="2"/>
      </rPr>
      <t xml:space="preserve"> </t>
    </r>
    <r>
      <rPr>
        <sz val="9"/>
        <rFont val="Arial"/>
        <family val="2"/>
      </rPr>
      <t>(See Faculty Handbook)</t>
    </r>
  </si>
  <si>
    <t>Total must equal 100%</t>
  </si>
  <si>
    <t>To be completed by a Sharing Department Chair or Academic Director.</t>
  </si>
  <si>
    <t>Date</t>
  </si>
  <si>
    <t>To be completed by a Sharing Department Chair or Academic Director.</t>
  </si>
  <si>
    <r>
      <t xml:space="preserve">PART 2:  </t>
    </r>
    <r>
      <rPr>
        <sz val="16"/>
        <rFont val="Arial"/>
        <family val="2"/>
      </rPr>
      <t>AREAS FOR FOCUS</t>
    </r>
  </si>
  <si>
    <t>Faculty Member's and/or Chair/Program Director's additional Comments:</t>
  </si>
  <si>
    <t>Shared Department Chair/Program Director's Assessment</t>
  </si>
  <si>
    <t>Current knowledge of the relevant field(s)</t>
  </si>
  <si>
    <t>(based on sequenced Merit Steps; see table in Faculty Handbook. Two years required within each</t>
  </si>
  <si>
    <t>Step prior to advancement.   Step recommendation based on 2 year average--minimum 5.5 required.</t>
  </si>
  <si>
    <t>Determined by each Department; 20% - 50% per Category. Must total 100%</t>
  </si>
  <si>
    <t>increases are recommended only upon achievement of 2 years' Average Total of 5.5 or higher.  Follow all color-coded guidelines on the PAS Form to aviod error.  PAS Forms are submitted to</t>
  </si>
  <si>
    <t>Faculty Grievance Committee for resolution in the case of non-agreement between faculty and Chair.</t>
  </si>
  <si>
    <t>Expectations and performance criteria for Assistant Professor are not equal to those of Associate Professor, or of Professor, and vice-versa.  The expectations for Adjunct Faculty are not the</t>
  </si>
  <si>
    <r>
      <t>same as those for Full-time Faculty (</t>
    </r>
    <r>
      <rPr>
        <i/>
        <sz val="9"/>
        <rFont val="Arial"/>
        <family val="2"/>
      </rPr>
      <t>see criteria for Rank and Promotion in Faculty Handbook</t>
    </r>
    <r>
      <rPr>
        <sz val="9"/>
        <rFont val="Arial"/>
        <family val="2"/>
      </rPr>
      <t>).</t>
    </r>
  </si>
  <si>
    <r>
      <t xml:space="preserve">Home Department Chair determines and </t>
    </r>
    <r>
      <rPr>
        <b/>
        <sz val="9"/>
        <rFont val="Arial"/>
        <family val="2"/>
      </rPr>
      <t>enters</t>
    </r>
    <r>
      <rPr>
        <sz val="9"/>
        <rFont val="Arial"/>
        <family val="2"/>
      </rPr>
      <t xml:space="preserve"> departmental weightings for the Sub-categories (Pink).  </t>
    </r>
  </si>
  <si>
    <t>7.</t>
  </si>
  <si>
    <t>College-Wide Template--last revised 4/16/11 by R. Lavender</t>
  </si>
  <si>
    <t>Student evaluations of faculty (The average from this year's student evaluations)</t>
  </si>
  <si>
    <t>Chair/Program Director: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</si>
</sst>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\ \%"/>
    <numFmt numFmtId="165" formatCode="0.0"/>
  </numFmts>
  <fonts count="7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9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top"/>
    </xf>
    <xf numFmtId="49" fontId="11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Alignment="1" applyProtection="1">
      <alignment horizontal="left" vertical="top"/>
      <protection/>
    </xf>
    <xf numFmtId="49" fontId="11" fillId="0" borderId="0" xfId="0" applyNumberFormat="1" applyFont="1" applyAlignment="1" applyProtection="1">
      <alignment horizontal="left" vertical="top"/>
      <protection/>
    </xf>
    <xf numFmtId="49" fontId="17" fillId="0" borderId="0" xfId="0" applyNumberFormat="1" applyFont="1" applyAlignment="1" applyProtection="1">
      <alignment horizontal="left" vertical="top"/>
      <protection/>
    </xf>
    <xf numFmtId="49" fontId="11" fillId="33" borderId="0" xfId="0" applyNumberFormat="1" applyFont="1" applyFill="1" applyAlignment="1" applyProtection="1">
      <alignment horizontal="right" vertical="top"/>
      <protection/>
    </xf>
    <xf numFmtId="49" fontId="11" fillId="0" borderId="0" xfId="0" applyNumberFormat="1" applyFont="1" applyAlignment="1" applyProtection="1">
      <alignment horizontal="right" vertical="top"/>
      <protection/>
    </xf>
    <xf numFmtId="49" fontId="11" fillId="34" borderId="0" xfId="0" applyNumberFormat="1" applyFont="1" applyFill="1" applyAlignment="1" applyProtection="1">
      <alignment horizontal="right" vertical="top"/>
      <protection/>
    </xf>
    <xf numFmtId="49" fontId="14" fillId="0" borderId="0" xfId="0" applyNumberFormat="1" applyFont="1" applyAlignment="1" applyProtection="1">
      <alignment horizontal="left" vertical="top"/>
      <protection/>
    </xf>
    <xf numFmtId="49" fontId="11" fillId="35" borderId="0" xfId="0" applyNumberFormat="1" applyFont="1" applyFill="1" applyAlignment="1" applyProtection="1">
      <alignment horizontal="right" vertical="top"/>
      <protection/>
    </xf>
    <xf numFmtId="49" fontId="14" fillId="0" borderId="0" xfId="0" applyNumberFormat="1" applyFont="1" applyFill="1" applyAlignment="1" applyProtection="1">
      <alignment horizontal="left" vertical="top"/>
      <protection/>
    </xf>
    <xf numFmtId="49" fontId="11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 applyProtection="1">
      <alignment horizontal="left" vertical="top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1" fillId="35" borderId="1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right" vertical="center"/>
      <protection/>
    </xf>
    <xf numFmtId="9" fontId="13" fillId="0" borderId="0" xfId="0" applyNumberFormat="1" applyFont="1" applyFill="1" applyAlignment="1" applyProtection="1">
      <alignment horizontal="center" vertical="top"/>
      <protection/>
    </xf>
    <xf numFmtId="0" fontId="5" fillId="0" borderId="0" xfId="0" applyFont="1" applyAlignment="1" applyProtection="1">
      <alignment vertical="center"/>
      <protection/>
    </xf>
    <xf numFmtId="165" fontId="10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 vertical="top" wrapText="1"/>
      <protection/>
    </xf>
    <xf numFmtId="49" fontId="14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0" fillId="36" borderId="16" xfId="0" applyFill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6" fillId="37" borderId="14" xfId="0" applyFont="1" applyFill="1" applyBorder="1" applyAlignment="1" applyProtection="1">
      <alignment horizontal="left"/>
      <protection/>
    </xf>
    <xf numFmtId="0" fontId="6" fillId="36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38" borderId="16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9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1" fillId="33" borderId="20" xfId="0" applyFont="1" applyFill="1" applyBorder="1" applyAlignment="1" applyProtection="1">
      <alignment vertical="center"/>
      <protection/>
    </xf>
    <xf numFmtId="0" fontId="11" fillId="33" borderId="21" xfId="0" applyFont="1" applyFill="1" applyBorder="1" applyAlignment="1" applyProtection="1">
      <alignment vertical="center"/>
      <protection/>
    </xf>
    <xf numFmtId="0" fontId="11" fillId="33" borderId="22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right" vertical="center"/>
      <protection/>
    </xf>
    <xf numFmtId="49" fontId="11" fillId="0" borderId="0" xfId="0" applyNumberFormat="1" applyFont="1" applyAlignment="1">
      <alignment horizontal="left" vertical="center"/>
    </xf>
    <xf numFmtId="0" fontId="11" fillId="38" borderId="0" xfId="0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38" borderId="10" xfId="0" applyFont="1" applyFill="1" applyBorder="1" applyAlignment="1" applyProtection="1">
      <alignment vertical="center"/>
      <protection/>
    </xf>
    <xf numFmtId="0" fontId="11" fillId="38" borderId="11" xfId="0" applyFont="1" applyFill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1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9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2" fontId="31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2" fontId="31" fillId="0" borderId="0" xfId="0" applyNumberFormat="1" applyFont="1" applyBorder="1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1" fillId="0" borderId="0" xfId="0" applyFont="1" applyAlignment="1">
      <alignment horizontal="right" vertical="center"/>
    </xf>
    <xf numFmtId="0" fontId="6" fillId="0" borderId="0" xfId="0" applyFont="1" applyAlignment="1" applyProtection="1">
      <alignment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/>
    </xf>
    <xf numFmtId="2" fontId="31" fillId="0" borderId="0" xfId="0" applyNumberFormat="1" applyFont="1" applyFill="1" applyAlignment="1" applyProtection="1">
      <alignment horizontal="left" vertical="top"/>
      <protection/>
    </xf>
    <xf numFmtId="2" fontId="31" fillId="0" borderId="0" xfId="0" applyNumberFormat="1" applyFont="1" applyAlignment="1" applyProtection="1">
      <alignment horizontal="left" vertical="top"/>
      <protection/>
    </xf>
    <xf numFmtId="2" fontId="31" fillId="0" borderId="0" xfId="0" applyNumberFormat="1" applyFont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vertical="center"/>
      <protection/>
    </xf>
    <xf numFmtId="0" fontId="31" fillId="0" borderId="12" xfId="0" applyFont="1" applyBorder="1" applyAlignment="1" applyProtection="1">
      <alignment vertical="center"/>
      <protection/>
    </xf>
    <xf numFmtId="9" fontId="31" fillId="0" borderId="12" xfId="0" applyNumberFormat="1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164" fontId="31" fillId="34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Border="1" applyAlignment="1" applyProtection="1">
      <alignment horizontal="center" vertical="center"/>
      <protection/>
    </xf>
    <xf numFmtId="165" fontId="31" fillId="35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vertical="center"/>
      <protection/>
    </xf>
    <xf numFmtId="0" fontId="6" fillId="38" borderId="24" xfId="0" applyFont="1" applyFill="1" applyBorder="1" applyAlignment="1" applyProtection="1">
      <alignment horizontal="center" vertical="center"/>
      <protection/>
    </xf>
    <xf numFmtId="0" fontId="6" fillId="38" borderId="25" xfId="0" applyFont="1" applyFill="1" applyBorder="1" applyAlignment="1" applyProtection="1">
      <alignment horizontal="center" vertical="center"/>
      <protection/>
    </xf>
    <xf numFmtId="0" fontId="6" fillId="38" borderId="26" xfId="0" applyFont="1" applyFill="1" applyBorder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vertical="center"/>
      <protection/>
    </xf>
    <xf numFmtId="9" fontId="31" fillId="0" borderId="13" xfId="0" applyNumberFormat="1" applyFont="1" applyBorder="1" applyAlignment="1" applyProtection="1">
      <alignment horizontal="center" vertical="center"/>
      <protection/>
    </xf>
    <xf numFmtId="164" fontId="31" fillId="34" borderId="13" xfId="0" applyNumberFormat="1" applyFont="1" applyFill="1" applyBorder="1" applyAlignment="1" applyProtection="1">
      <alignment horizontal="center" vertical="center"/>
      <protection locked="0"/>
    </xf>
    <xf numFmtId="165" fontId="31" fillId="35" borderId="13" xfId="0" applyNumberFormat="1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/>
    </xf>
    <xf numFmtId="0" fontId="6" fillId="38" borderId="28" xfId="0" applyFont="1" applyFill="1" applyBorder="1" applyAlignment="1" applyProtection="1">
      <alignment horizontal="center" vertical="center"/>
      <protection/>
    </xf>
    <xf numFmtId="0" fontId="6" fillId="38" borderId="29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30" fillId="0" borderId="30" xfId="0" applyFont="1" applyBorder="1" applyAlignment="1" applyProtection="1">
      <alignment vertical="center"/>
      <protection/>
    </xf>
    <xf numFmtId="0" fontId="31" fillId="0" borderId="30" xfId="0" applyFont="1" applyBorder="1" applyAlignment="1" applyProtection="1">
      <alignment vertical="center"/>
      <protection/>
    </xf>
    <xf numFmtId="9" fontId="31" fillId="0" borderId="30" xfId="0" applyNumberFormat="1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center" vertical="center"/>
      <protection/>
    </xf>
    <xf numFmtId="164" fontId="31" fillId="34" borderId="30" xfId="0" applyNumberFormat="1" applyFont="1" applyFill="1" applyBorder="1" applyAlignment="1" applyProtection="1">
      <alignment horizontal="center" vertical="center"/>
      <protection locked="0"/>
    </xf>
    <xf numFmtId="2" fontId="31" fillId="0" borderId="30" xfId="0" applyNumberFormat="1" applyFont="1" applyBorder="1" applyAlignment="1" applyProtection="1">
      <alignment horizontal="center" vertical="center"/>
      <protection/>
    </xf>
    <xf numFmtId="165" fontId="31" fillId="35" borderId="30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Fill="1" applyAlignment="1" applyProtection="1">
      <alignment horizontal="center" vertical="center"/>
      <protection/>
    </xf>
    <xf numFmtId="165" fontId="31" fillId="0" borderId="0" xfId="0" applyNumberFormat="1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right" vertical="center"/>
      <protection/>
    </xf>
    <xf numFmtId="10" fontId="31" fillId="0" borderId="0" xfId="0" applyNumberFormat="1" applyFont="1" applyAlignment="1" applyProtection="1">
      <alignment horizontal="center" vertical="center"/>
      <protection/>
    </xf>
    <xf numFmtId="9" fontId="31" fillId="0" borderId="0" xfId="0" applyNumberFormat="1" applyFont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165" fontId="31" fillId="0" borderId="0" xfId="0" applyNumberFormat="1" applyFont="1" applyAlignment="1" applyProtection="1">
      <alignment horizontal="left" vertical="center"/>
      <protection/>
    </xf>
    <xf numFmtId="0" fontId="31" fillId="0" borderId="31" xfId="0" applyFont="1" applyBorder="1" applyAlignment="1" applyProtection="1">
      <alignment vertical="center"/>
      <protection/>
    </xf>
    <xf numFmtId="49" fontId="31" fillId="0" borderId="0" xfId="0" applyNumberFormat="1" applyFont="1" applyBorder="1" applyAlignment="1" applyProtection="1">
      <alignment horizontal="right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165" fontId="31" fillId="38" borderId="12" xfId="0" applyNumberFormat="1" applyFont="1" applyFill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vertical="center"/>
      <protection/>
    </xf>
    <xf numFmtId="165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13" xfId="0" applyFont="1" applyBorder="1" applyAlignment="1" applyProtection="1">
      <alignment vertical="center"/>
      <protection locked="0"/>
    </xf>
    <xf numFmtId="165" fontId="31" fillId="38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Alignment="1" applyProtection="1">
      <alignment horizontal="left" vertical="center"/>
      <protection/>
    </xf>
    <xf numFmtId="49" fontId="31" fillId="0" borderId="0" xfId="0" applyNumberFormat="1" applyFont="1" applyAlignment="1" applyProtection="1">
      <alignment horizontal="left" vertical="top" wrapText="1"/>
      <protection/>
    </xf>
    <xf numFmtId="2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left" vertical="top" wrapText="1"/>
    </xf>
    <xf numFmtId="165" fontId="30" fillId="38" borderId="0" xfId="0" applyNumberFormat="1" applyFont="1" applyFill="1" applyBorder="1" applyAlignment="1" applyProtection="1">
      <alignment horizontal="center" vertical="center"/>
      <protection/>
    </xf>
    <xf numFmtId="165" fontId="30" fillId="0" borderId="0" xfId="0" applyNumberFormat="1" applyFont="1" applyFill="1" applyBorder="1" applyAlignment="1" applyProtection="1">
      <alignment horizontal="center" vertical="center"/>
      <protection/>
    </xf>
    <xf numFmtId="164" fontId="27" fillId="33" borderId="33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right" vertical="center"/>
      <protection/>
    </xf>
    <xf numFmtId="0" fontId="33" fillId="36" borderId="27" xfId="0" applyFont="1" applyFill="1" applyBorder="1" applyAlignment="1" applyProtection="1">
      <alignment horizontal="center" vertical="center"/>
      <protection/>
    </xf>
    <xf numFmtId="0" fontId="33" fillId="36" borderId="28" xfId="0" applyFont="1" applyFill="1" applyBorder="1" applyAlignment="1" applyProtection="1">
      <alignment horizontal="center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33" fillId="36" borderId="29" xfId="0" applyFont="1" applyFill="1" applyBorder="1" applyAlignment="1" applyProtection="1">
      <alignment vertical="center"/>
      <protection/>
    </xf>
    <xf numFmtId="0" fontId="34" fillId="0" borderId="0" xfId="0" applyFont="1" applyAlignment="1" applyProtection="1">
      <alignment horizontal="right"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Fill="1" applyAlignment="1" applyProtection="1">
      <alignment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27" fillId="0" borderId="0" xfId="0" applyFont="1" applyFill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top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38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9" fontId="36" fillId="37" borderId="16" xfId="0" applyNumberFormat="1" applyFont="1" applyFill="1" applyBorder="1" applyAlignment="1" applyProtection="1">
      <alignment horizontal="center"/>
      <protection locked="0"/>
    </xf>
    <xf numFmtId="165" fontId="31" fillId="37" borderId="0" xfId="0" applyNumberFormat="1" applyFont="1" applyFill="1" applyAlignment="1" applyProtection="1">
      <alignment horizontal="center" vertical="center"/>
      <protection/>
    </xf>
    <xf numFmtId="9" fontId="30" fillId="37" borderId="0" xfId="0" applyNumberFormat="1" applyFont="1" applyFill="1" applyBorder="1" applyAlignment="1" applyProtection="1">
      <alignment horizontal="center" vertical="center"/>
      <protection/>
    </xf>
    <xf numFmtId="165" fontId="30" fillId="37" borderId="0" xfId="0" applyNumberFormat="1" applyFont="1" applyFill="1" applyAlignment="1" applyProtection="1">
      <alignment horizontal="center" vertical="center"/>
      <protection/>
    </xf>
    <xf numFmtId="9" fontId="30" fillId="37" borderId="0" xfId="0" applyNumberFormat="1" applyFont="1" applyFill="1" applyAlignment="1" applyProtection="1">
      <alignment horizontal="center" vertical="center"/>
      <protection/>
    </xf>
    <xf numFmtId="0" fontId="28" fillId="37" borderId="18" xfId="0" applyFont="1" applyFill="1" applyBorder="1" applyAlignment="1">
      <alignment vertical="center"/>
    </xf>
    <xf numFmtId="0" fontId="31" fillId="37" borderId="23" xfId="0" applyFont="1" applyFill="1" applyBorder="1" applyAlignment="1">
      <alignment vertical="center"/>
    </xf>
    <xf numFmtId="0" fontId="31" fillId="37" borderId="23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165" fontId="31" fillId="37" borderId="0" xfId="0" applyNumberFormat="1" applyFont="1" applyFill="1" applyBorder="1" applyAlignment="1" applyProtection="1">
      <alignment horizontal="center" vertical="center"/>
      <protection/>
    </xf>
    <xf numFmtId="165" fontId="30" fillId="37" borderId="23" xfId="0" applyNumberFormat="1" applyFont="1" applyFill="1" applyBorder="1" applyAlignment="1" applyProtection="1">
      <alignment horizontal="center" vertical="center"/>
      <protection/>
    </xf>
    <xf numFmtId="49" fontId="11" fillId="37" borderId="0" xfId="0" applyNumberFormat="1" applyFont="1" applyFill="1" applyAlignment="1" applyProtection="1">
      <alignment horizontal="right" vertical="top"/>
      <protection/>
    </xf>
    <xf numFmtId="0" fontId="6" fillId="38" borderId="34" xfId="0" applyFont="1" applyFill="1" applyBorder="1" applyAlignment="1" applyProtection="1">
      <alignment horizontal="center" vertical="center"/>
      <protection/>
    </xf>
    <xf numFmtId="0" fontId="6" fillId="38" borderId="35" xfId="0" applyFont="1" applyFill="1" applyBorder="1" applyAlignment="1" applyProtection="1">
      <alignment horizontal="center" vertical="center"/>
      <protection/>
    </xf>
    <xf numFmtId="0" fontId="6" fillId="38" borderId="36" xfId="0" applyFont="1" applyFill="1" applyBorder="1" applyAlignment="1" applyProtection="1">
      <alignment horizontal="center" vertical="center"/>
      <protection/>
    </xf>
    <xf numFmtId="0" fontId="6" fillId="38" borderId="37" xfId="0" applyFont="1" applyFill="1" applyBorder="1" applyAlignment="1" applyProtection="1">
      <alignment horizontal="center" vertical="center"/>
      <protection/>
    </xf>
    <xf numFmtId="0" fontId="6" fillId="38" borderId="38" xfId="0" applyFont="1" applyFill="1" applyBorder="1" applyAlignment="1" applyProtection="1">
      <alignment horizontal="center" vertical="center"/>
      <protection/>
    </xf>
    <xf numFmtId="0" fontId="6" fillId="38" borderId="39" xfId="0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Alignment="1">
      <alignment horizontal="left" vertical="center"/>
    </xf>
    <xf numFmtId="9" fontId="11" fillId="0" borderId="1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165" fontId="31" fillId="35" borderId="31" xfId="0" applyNumberFormat="1" applyFont="1" applyFill="1" applyBorder="1" applyAlignment="1" applyProtection="1">
      <alignment horizontal="center" vertical="center"/>
      <protection locked="0"/>
    </xf>
    <xf numFmtId="165" fontId="31" fillId="38" borderId="16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top"/>
    </xf>
    <xf numFmtId="49" fontId="11" fillId="0" borderId="20" xfId="0" applyNumberFormat="1" applyFont="1" applyBorder="1" applyAlignment="1">
      <alignment horizontal="left" vertical="center"/>
    </xf>
    <xf numFmtId="0" fontId="6" fillId="38" borderId="40" xfId="0" applyFont="1" applyFill="1" applyBorder="1" applyAlignment="1" applyProtection="1">
      <alignment horizontal="center" vertical="center"/>
      <protection/>
    </xf>
    <xf numFmtId="0" fontId="6" fillId="38" borderId="41" xfId="0" applyFont="1" applyFill="1" applyBorder="1" applyAlignment="1" applyProtection="1">
      <alignment horizontal="center" vertical="center"/>
      <protection/>
    </xf>
    <xf numFmtId="0" fontId="6" fillId="38" borderId="4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/>
      <protection/>
    </xf>
    <xf numFmtId="0" fontId="36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/>
    </xf>
    <xf numFmtId="164" fontId="27" fillId="33" borderId="43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9" fontId="11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horizontal="left" vertical="top"/>
      <protection/>
    </xf>
    <xf numFmtId="0" fontId="40" fillId="0" borderId="0" xfId="0" applyFont="1" applyAlignment="1" applyProtection="1">
      <alignment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6" fillId="38" borderId="44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14" fontId="33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2" fontId="31" fillId="35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45" xfId="0" applyNumberFormat="1" applyFont="1" applyBorder="1" applyAlignment="1">
      <alignment horizontal="center" vertical="top" wrapText="1"/>
    </xf>
    <xf numFmtId="49" fontId="14" fillId="0" borderId="46" xfId="0" applyNumberFormat="1" applyFont="1" applyBorder="1" applyAlignment="1">
      <alignment horizontal="center" vertical="top" wrapText="1"/>
    </xf>
    <xf numFmtId="49" fontId="14" fillId="0" borderId="47" xfId="0" applyNumberFormat="1" applyFont="1" applyBorder="1" applyAlignment="1">
      <alignment horizontal="center" vertical="top" wrapText="1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left" textRotation="60" wrapText="1"/>
      <protection/>
    </xf>
    <xf numFmtId="0" fontId="11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 horizontal="left" textRotation="60" wrapText="1"/>
      <protection/>
    </xf>
    <xf numFmtId="0" fontId="31" fillId="0" borderId="0" xfId="0" applyFont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left" textRotation="60" wrapText="1"/>
      <protection/>
    </xf>
    <xf numFmtId="0" fontId="31" fillId="0" borderId="0" xfId="0" applyFont="1" applyAlignment="1" applyProtection="1">
      <alignment horizontal="left"/>
      <protection/>
    </xf>
    <xf numFmtId="2" fontId="27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23" xfId="0" applyFont="1" applyBorder="1" applyAlignment="1" applyProtection="1">
      <alignment horizontal="center" wrapText="1"/>
      <protection/>
    </xf>
    <xf numFmtId="49" fontId="14" fillId="0" borderId="0" xfId="0" applyNumberFormat="1" applyFont="1" applyAlignment="1" applyProtection="1">
      <alignment horizontal="center" wrapText="1"/>
      <protection/>
    </xf>
    <xf numFmtId="0" fontId="14" fillId="0" borderId="48" xfId="0" applyFont="1" applyBorder="1" applyAlignment="1" applyProtection="1">
      <alignment horizontal="center" wrapText="1"/>
      <protection/>
    </xf>
    <xf numFmtId="49" fontId="14" fillId="0" borderId="0" xfId="0" applyNumberFormat="1" applyFont="1" applyBorder="1" applyAlignment="1" applyProtection="1">
      <alignment horizontal="center" wrapText="1"/>
      <protection/>
    </xf>
    <xf numFmtId="49" fontId="11" fillId="0" borderId="0" xfId="0" applyNumberFormat="1" applyFont="1" applyAlignment="1" applyProtection="1">
      <alignment horizontal="left" textRotation="62" wrapText="1"/>
      <protection/>
    </xf>
    <xf numFmtId="0" fontId="27" fillId="0" borderId="23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right" vertical="center"/>
      <protection/>
    </xf>
    <xf numFmtId="2" fontId="27" fillId="0" borderId="23" xfId="0" applyNumberFormat="1" applyFont="1" applyBorder="1" applyAlignment="1" applyProtection="1">
      <alignment horizontal="center" vertical="top" wrapText="1"/>
      <protection locked="0"/>
    </xf>
    <xf numFmtId="2" fontId="27" fillId="38" borderId="23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vertical="top" wrapText="1"/>
      <protection locked="0"/>
    </xf>
    <xf numFmtId="0" fontId="7" fillId="0" borderId="0" xfId="0" applyNumberFormat="1" applyFont="1" applyAlignment="1" applyProtection="1">
      <alignment horizontal="left" vertical="top" wrapText="1"/>
      <protection locked="0"/>
    </xf>
    <xf numFmtId="0" fontId="14" fillId="0" borderId="23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horizontal="center" wrapText="1"/>
      <protection/>
    </xf>
    <xf numFmtId="0" fontId="39" fillId="0" borderId="23" xfId="0" applyFont="1" applyBorder="1" applyAlignment="1" applyProtection="1">
      <alignment horizontal="center" wrapText="1"/>
      <protection/>
    </xf>
    <xf numFmtId="49" fontId="20" fillId="0" borderId="0" xfId="0" applyNumberFormat="1" applyFont="1" applyAlignment="1">
      <alignment horizontal="left" vertical="top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9" fillId="0" borderId="23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23" fillId="0" borderId="20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36" borderId="18" xfId="0" applyFont="1" applyFill="1" applyBorder="1" applyAlignment="1" applyProtection="1">
      <alignment horizontal="center"/>
      <protection/>
    </xf>
    <xf numFmtId="0" fontId="6" fillId="36" borderId="19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I52" sqref="I52"/>
    </sheetView>
  </sheetViews>
  <sheetFormatPr defaultColWidth="9.140625" defaultRowHeight="15"/>
  <cols>
    <col min="1" max="1" width="8.7109375" style="4" customWidth="1"/>
    <col min="2" max="2" width="10.140625" style="4" customWidth="1"/>
    <col min="3" max="3" width="9.00390625" style="4" customWidth="1"/>
    <col min="4" max="4" width="11.00390625" style="4" customWidth="1"/>
    <col min="5" max="5" width="9.00390625" style="4" customWidth="1"/>
    <col min="6" max="6" width="11.140625" style="4" customWidth="1"/>
    <col min="7" max="7" width="9.140625" style="4" customWidth="1"/>
    <col min="8" max="8" width="11.28125" style="4" customWidth="1"/>
    <col min="9" max="11" width="9.140625" style="4" customWidth="1"/>
    <col min="12" max="12" width="36.421875" style="4" customWidth="1"/>
    <col min="13" max="16384" width="9.140625" style="4" customWidth="1"/>
  </cols>
  <sheetData>
    <row r="1" spans="1:12" ht="16.5" customHeight="1">
      <c r="A1" s="7" t="s">
        <v>107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1.25" customHeight="1">
      <c r="A2" s="8" t="s">
        <v>108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1.25" customHeight="1">
      <c r="A3" s="8" t="s">
        <v>172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1.25" customHeight="1">
      <c r="A4" s="8" t="s">
        <v>173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1.25" customHeight="1">
      <c r="A6" s="8" t="s">
        <v>174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1.25" customHeight="1">
      <c r="A7" s="8" t="s">
        <v>175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1.25" customHeight="1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1.25" customHeight="1">
      <c r="A9" s="10" t="s">
        <v>86</v>
      </c>
      <c r="B9" s="240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1.25" customHeight="1">
      <c r="A10" s="11"/>
      <c r="B10" s="240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1.25" customHeight="1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1.25" customHeight="1">
      <c r="A12" s="12" t="s">
        <v>87</v>
      </c>
      <c r="B12" s="8" t="s">
        <v>176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1.25" customHeight="1">
      <c r="A13" s="11"/>
      <c r="B13" s="8" t="s">
        <v>88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1.25" customHeight="1">
      <c r="A14" s="11"/>
      <c r="B14" s="8" t="s"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1.25" customHeight="1">
      <c r="A15" s="11"/>
      <c r="B15" s="8" t="s">
        <v>1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1.25" customHeight="1">
      <c r="A16" s="11"/>
      <c r="B16" s="8" t="s">
        <v>109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1.25" customHeight="1">
      <c r="A17" s="1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1.25" customHeight="1">
      <c r="A18" s="11" t="s">
        <v>110</v>
      </c>
      <c r="B18" s="13" t="s">
        <v>111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1.25" customHeight="1">
      <c r="A19" s="11"/>
      <c r="B19" s="8" t="s">
        <v>112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1.25" customHeight="1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1.25" customHeight="1">
      <c r="A21" s="212" t="s">
        <v>113</v>
      </c>
      <c r="B21" s="240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3" ht="11.25" customHeight="1">
      <c r="A22" s="88"/>
      <c r="B22" s="239" t="s">
        <v>21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9"/>
    </row>
    <row r="23" spans="1:12" ht="11.25" customHeight="1">
      <c r="A23" s="1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1.25" customHeight="1">
      <c r="A24" s="14" t="s">
        <v>115</v>
      </c>
      <c r="B24" s="13" t="s">
        <v>2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1.25" customHeight="1">
      <c r="A25" s="11"/>
      <c r="B25" s="8" t="s">
        <v>114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1.25" customHeight="1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1.25" customHeight="1">
      <c r="A27" s="11" t="s">
        <v>118</v>
      </c>
      <c r="B27" s="13" t="s">
        <v>116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1.25" customHeight="1">
      <c r="A28" s="11"/>
      <c r="B28" s="8" t="s">
        <v>117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1.25" customHeight="1">
      <c r="A29" s="11"/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1.25" customHeight="1">
      <c r="A30" s="11" t="s">
        <v>177</v>
      </c>
      <c r="B30" s="13" t="s">
        <v>119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1.25" customHeight="1">
      <c r="A31" s="11"/>
      <c r="B31" s="8" t="s">
        <v>120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1.25" customHeight="1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1.25" customHeight="1">
      <c r="A33" s="7" t="s">
        <v>121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1.25" customHeight="1">
      <c r="A35" s="13" t="s">
        <v>122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3" ht="11.25" customHeight="1">
      <c r="A37" s="15" t="s">
        <v>123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5"/>
    </row>
    <row r="38" spans="1:12" s="5" customFormat="1" ht="6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3" ht="11.25" customHeight="1">
      <c r="A39" s="15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5"/>
    </row>
    <row r="40" spans="1:13" ht="11.25" customHeight="1">
      <c r="A40" s="16"/>
      <c r="B40" s="16" t="s">
        <v>125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5"/>
    </row>
    <row r="41" spans="1:12" s="5" customFormat="1" ht="6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3" ht="11.25" customHeight="1">
      <c r="A42" s="15" t="s">
        <v>33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5"/>
    </row>
    <row r="43" spans="1:12" ht="6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1.25" customHeight="1">
      <c r="A44" s="13" t="s">
        <v>34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6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1.25" customHeight="1">
      <c r="A46" s="13" t="s">
        <v>126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6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1.25" customHeight="1">
      <c r="A48" s="13" t="s">
        <v>127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ht="11.25" customHeight="1"/>
    <row r="50" spans="1:6" ht="11.25" customHeight="1">
      <c r="A50" s="219" t="s">
        <v>23</v>
      </c>
      <c r="B50" s="225"/>
      <c r="C50" s="226"/>
      <c r="D50" s="226"/>
      <c r="E50" s="226"/>
      <c r="F50" s="226"/>
    </row>
    <row r="51" spans="1:8" ht="18.75" customHeight="1">
      <c r="A51" s="236" t="s">
        <v>17</v>
      </c>
      <c r="B51" s="236" t="s">
        <v>15</v>
      </c>
      <c r="C51" s="226"/>
      <c r="D51" s="236" t="s">
        <v>27</v>
      </c>
      <c r="E51" s="226"/>
      <c r="F51" s="236" t="s">
        <v>16</v>
      </c>
      <c r="G51" s="225"/>
      <c r="H51" s="236" t="s">
        <v>26</v>
      </c>
    </row>
    <row r="52" spans="1:8" ht="11.25">
      <c r="A52" s="227" t="s">
        <v>3</v>
      </c>
      <c r="B52" s="221" t="s">
        <v>4</v>
      </c>
      <c r="C52" s="227" t="s">
        <v>3</v>
      </c>
      <c r="D52" s="221" t="s">
        <v>11</v>
      </c>
      <c r="E52" s="227" t="s">
        <v>3</v>
      </c>
      <c r="F52" s="221" t="s">
        <v>11</v>
      </c>
      <c r="G52" s="227" t="s">
        <v>3</v>
      </c>
      <c r="H52" s="221" t="s">
        <v>11</v>
      </c>
    </row>
    <row r="53" spans="1:8" ht="11.25">
      <c r="A53" s="222" t="s">
        <v>5</v>
      </c>
      <c r="B53" s="220">
        <f>A53/18</f>
        <v>0.05555555555555555</v>
      </c>
      <c r="C53" s="222" t="s">
        <v>5</v>
      </c>
      <c r="D53" s="220">
        <f aca="true" t="shared" si="0" ref="D53:D58">C53/15</f>
        <v>0.06666666666666667</v>
      </c>
      <c r="E53" s="222" t="s">
        <v>5</v>
      </c>
      <c r="F53" s="220">
        <f aca="true" t="shared" si="1" ref="F53:F58">E53/12</f>
        <v>0.08333333333333333</v>
      </c>
      <c r="G53" s="222" t="s">
        <v>5</v>
      </c>
      <c r="H53" s="220">
        <f>G53/9</f>
        <v>0.1111111111111111</v>
      </c>
    </row>
    <row r="54" spans="1:8" ht="11.25">
      <c r="A54" s="222" t="s">
        <v>6</v>
      </c>
      <c r="B54" s="220">
        <f aca="true" t="shared" si="2" ref="B54:B61">A54/18</f>
        <v>0.1111111111111111</v>
      </c>
      <c r="C54" s="222" t="s">
        <v>6</v>
      </c>
      <c r="D54" s="220">
        <f t="shared" si="0"/>
        <v>0.13333333333333333</v>
      </c>
      <c r="E54" s="222" t="s">
        <v>6</v>
      </c>
      <c r="F54" s="220">
        <f t="shared" si="1"/>
        <v>0.16666666666666666</v>
      </c>
      <c r="G54" s="222" t="s">
        <v>6</v>
      </c>
      <c r="H54" s="220">
        <f>G54/9</f>
        <v>0.2222222222222222</v>
      </c>
    </row>
    <row r="55" spans="1:8" ht="11.25">
      <c r="A55" s="222" t="s">
        <v>7</v>
      </c>
      <c r="B55" s="220">
        <f t="shared" si="2"/>
        <v>0.16666666666666666</v>
      </c>
      <c r="C55" s="222" t="s">
        <v>7</v>
      </c>
      <c r="D55" s="220">
        <f t="shared" si="0"/>
        <v>0.2</v>
      </c>
      <c r="E55" s="222" t="s">
        <v>7</v>
      </c>
      <c r="F55" s="220">
        <f t="shared" si="1"/>
        <v>0.25</v>
      </c>
      <c r="G55" s="222" t="s">
        <v>7</v>
      </c>
      <c r="H55" s="220">
        <f>G55/9</f>
        <v>0.3333333333333333</v>
      </c>
    </row>
    <row r="56" spans="1:8" ht="11.25">
      <c r="A56" s="222" t="s">
        <v>8</v>
      </c>
      <c r="B56" s="220">
        <f t="shared" si="2"/>
        <v>0.2222222222222222</v>
      </c>
      <c r="C56" s="222" t="s">
        <v>8</v>
      </c>
      <c r="D56" s="220">
        <f t="shared" si="0"/>
        <v>0.26666666666666666</v>
      </c>
      <c r="E56" s="222" t="s">
        <v>8</v>
      </c>
      <c r="F56" s="220">
        <f t="shared" si="1"/>
        <v>0.3333333333333333</v>
      </c>
      <c r="G56" s="222" t="s">
        <v>8</v>
      </c>
      <c r="H56" s="220">
        <f>G56/9</f>
        <v>0.4444444444444444</v>
      </c>
    </row>
    <row r="57" spans="1:8" ht="11.25">
      <c r="A57" s="222" t="s">
        <v>63</v>
      </c>
      <c r="B57" s="220">
        <f t="shared" si="2"/>
        <v>0.2777777777777778</v>
      </c>
      <c r="C57" s="222" t="s">
        <v>63</v>
      </c>
      <c r="D57" s="220">
        <f t="shared" si="0"/>
        <v>0.3333333333333333</v>
      </c>
      <c r="E57" s="222" t="s">
        <v>63</v>
      </c>
      <c r="F57" s="220">
        <f t="shared" si="1"/>
        <v>0.4166666666666667</v>
      </c>
      <c r="G57" s="222" t="s">
        <v>63</v>
      </c>
      <c r="H57" s="220">
        <f>G57/9</f>
        <v>0.5555555555555556</v>
      </c>
    </row>
    <row r="58" spans="1:8" ht="11.25">
      <c r="A58" s="222" t="s">
        <v>64</v>
      </c>
      <c r="B58" s="220">
        <f t="shared" si="2"/>
        <v>0.3333333333333333</v>
      </c>
      <c r="C58" s="222" t="s">
        <v>64</v>
      </c>
      <c r="D58" s="220">
        <f t="shared" si="0"/>
        <v>0.4</v>
      </c>
      <c r="E58" s="222" t="s">
        <v>64</v>
      </c>
      <c r="F58" s="220">
        <f t="shared" si="1"/>
        <v>0.5</v>
      </c>
      <c r="G58" s="222"/>
      <c r="H58" s="220"/>
    </row>
    <row r="59" spans="1:8" ht="11.25">
      <c r="A59" s="222" t="s">
        <v>65</v>
      </c>
      <c r="B59" s="220">
        <f t="shared" si="2"/>
        <v>0.3888888888888889</v>
      </c>
      <c r="C59" s="222"/>
      <c r="D59" s="220"/>
      <c r="E59" s="222"/>
      <c r="F59" s="220"/>
      <c r="G59" s="222"/>
      <c r="H59" s="220"/>
    </row>
    <row r="60" spans="1:8" ht="11.25">
      <c r="A60" s="222" t="s">
        <v>9</v>
      </c>
      <c r="B60" s="220">
        <f t="shared" si="2"/>
        <v>0.4444444444444444</v>
      </c>
      <c r="C60" s="222"/>
      <c r="D60" s="220"/>
      <c r="E60" s="222"/>
      <c r="F60" s="220"/>
      <c r="G60" s="222"/>
      <c r="H60" s="220"/>
    </row>
    <row r="61" spans="1:8" ht="11.25">
      <c r="A61" s="237" t="s">
        <v>10</v>
      </c>
      <c r="B61" s="238">
        <f t="shared" si="2"/>
        <v>0.5</v>
      </c>
      <c r="C61" s="237"/>
      <c r="D61" s="238"/>
      <c r="E61" s="237"/>
      <c r="F61" s="238"/>
      <c r="G61" s="237"/>
      <c r="H61" s="238"/>
    </row>
    <row r="62" spans="1:8" ht="27" customHeight="1">
      <c r="A62" s="248" t="s">
        <v>18</v>
      </c>
      <c r="B62" s="249"/>
      <c r="C62" s="249"/>
      <c r="D62" s="249"/>
      <c r="E62" s="249"/>
      <c r="F62" s="249"/>
      <c r="G62" s="249"/>
      <c r="H62" s="250"/>
    </row>
  </sheetData>
  <sheetProtection password="EAD0" sheet="1" objects="1" scenarios="1"/>
  <mergeCells count="1">
    <mergeCell ref="A62:H62"/>
  </mergeCells>
  <printOptions/>
  <pageMargins left="0.25" right="0.25" top="0.75" bottom="0.75" header="0.3" footer="0.3"/>
  <pageSetup horizontalDpi="600" verticalDpi="600" orientation="landscape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="90" zoomScaleNormal="90" zoomScalePageLayoutView="0" workbookViewId="0" topLeftCell="A1">
      <selection activeCell="J25" sqref="J25"/>
    </sheetView>
  </sheetViews>
  <sheetFormatPr defaultColWidth="8.7109375" defaultRowHeight="15"/>
  <cols>
    <col min="1" max="1" width="3.421875" style="105" customWidth="1"/>
    <col min="2" max="2" width="4.140625" style="105" customWidth="1"/>
    <col min="3" max="3" width="6.7109375" style="105" customWidth="1"/>
    <col min="4" max="4" width="17.140625" style="105" customWidth="1"/>
    <col min="5" max="5" width="18.7109375" style="105" customWidth="1"/>
    <col min="6" max="6" width="9.7109375" style="103" customWidth="1"/>
    <col min="7" max="7" width="6.421875" style="103" customWidth="1"/>
    <col min="8" max="8" width="13.140625" style="103" customWidth="1"/>
    <col min="9" max="9" width="2.7109375" style="105" customWidth="1"/>
    <col min="10" max="10" width="10.421875" style="169" customWidth="1"/>
    <col min="11" max="11" width="2.28125" style="105" customWidth="1"/>
    <col min="12" max="12" width="8.28125" style="103" customWidth="1"/>
    <col min="13" max="13" width="2.7109375" style="103" customWidth="1"/>
    <col min="14" max="24" width="4.7109375" style="103" customWidth="1"/>
    <col min="25" max="26" width="4.7109375" style="105" customWidth="1"/>
    <col min="27" max="27" width="3.421875" style="105" customWidth="1"/>
    <col min="28" max="28" width="5.140625" style="105" customWidth="1"/>
    <col min="29" max="16384" width="8.7109375" style="105" customWidth="1"/>
  </cols>
  <sheetData>
    <row r="1" spans="1:28" ht="17.25">
      <c r="A1" s="98"/>
      <c r="B1" s="17" t="s">
        <v>46</v>
      </c>
      <c r="C1" s="99"/>
      <c r="D1" s="98"/>
      <c r="E1" s="100"/>
      <c r="F1" s="99"/>
      <c r="G1" s="99"/>
      <c r="H1" s="99"/>
      <c r="I1" s="99"/>
      <c r="J1" s="101"/>
      <c r="K1" s="99"/>
      <c r="L1" s="99"/>
      <c r="M1" s="99"/>
      <c r="N1" s="99"/>
      <c r="O1" s="99"/>
      <c r="P1" s="99"/>
      <c r="Q1" s="99"/>
      <c r="R1" s="102"/>
      <c r="T1" s="104"/>
      <c r="U1" s="99"/>
      <c r="V1" s="104"/>
      <c r="W1" s="99"/>
      <c r="X1" s="99"/>
      <c r="Z1" s="232" t="s">
        <v>12</v>
      </c>
      <c r="AA1" s="98"/>
      <c r="AB1" s="98"/>
    </row>
    <row r="2" spans="1:28" ht="15" customHeight="1">
      <c r="A2" s="98"/>
      <c r="B2" s="17" t="s">
        <v>47</v>
      </c>
      <c r="C2" s="98"/>
      <c r="D2" s="98"/>
      <c r="E2" s="106"/>
      <c r="F2" s="104"/>
      <c r="G2" s="104"/>
      <c r="H2" s="104"/>
      <c r="I2" s="98"/>
      <c r="J2" s="101"/>
      <c r="K2" s="98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98"/>
      <c r="Z2" s="98"/>
      <c r="AA2" s="98"/>
      <c r="AB2" s="98"/>
    </row>
    <row r="3" spans="1:28" ht="9.75" customHeight="1">
      <c r="A3" s="98"/>
      <c r="B3" s="98"/>
      <c r="C3" s="98"/>
      <c r="D3" s="18"/>
      <c r="E3" s="18"/>
      <c r="F3" s="107"/>
      <c r="G3" s="107"/>
      <c r="H3" s="107"/>
      <c r="I3" s="108"/>
      <c r="J3" s="109"/>
      <c r="K3" s="108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98"/>
      <c r="Z3" s="98"/>
      <c r="AA3" s="98"/>
      <c r="AB3" s="98"/>
    </row>
    <row r="4" spans="1:29" ht="15" customHeight="1">
      <c r="A4" s="98"/>
      <c r="B4" s="98"/>
      <c r="C4" s="98"/>
      <c r="D4" s="96" t="s">
        <v>49</v>
      </c>
      <c r="E4" s="253"/>
      <c r="F4" s="253"/>
      <c r="G4" s="19"/>
      <c r="H4" s="20"/>
      <c r="I4" s="20"/>
      <c r="J4" s="20"/>
      <c r="K4" s="20"/>
      <c r="L4" s="98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7"/>
      <c r="X4" s="96" t="s">
        <v>48</v>
      </c>
      <c r="Y4" s="252"/>
      <c r="Z4" s="252"/>
      <c r="AA4" s="107"/>
      <c r="AB4" s="108"/>
      <c r="AC4" s="1"/>
    </row>
    <row r="5" spans="1:32" ht="15" customHeight="1">
      <c r="A5" s="98"/>
      <c r="B5" s="254" t="s">
        <v>51</v>
      </c>
      <c r="C5" s="254"/>
      <c r="D5" s="254"/>
      <c r="E5" s="255"/>
      <c r="F5" s="255"/>
      <c r="G5" s="21"/>
      <c r="H5" s="252"/>
      <c r="I5" s="252"/>
      <c r="J5" s="252"/>
      <c r="K5" s="110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96" t="s">
        <v>50</v>
      </c>
      <c r="Y5" s="251"/>
      <c r="Z5" s="251"/>
      <c r="AA5" s="107"/>
      <c r="AB5" s="111"/>
      <c r="AC5" s="112"/>
      <c r="AD5" s="112"/>
      <c r="AE5" s="112"/>
      <c r="AF5" s="112"/>
    </row>
    <row r="6" spans="1:28" ht="15" customHeight="1">
      <c r="A6" s="98"/>
      <c r="B6" s="254" t="s">
        <v>53</v>
      </c>
      <c r="C6" s="254"/>
      <c r="D6" s="254"/>
      <c r="E6" s="263"/>
      <c r="F6" s="263"/>
      <c r="G6" s="21"/>
      <c r="H6" s="264" t="s">
        <v>54</v>
      </c>
      <c r="I6" s="264"/>
      <c r="J6" s="264"/>
      <c r="K6" s="264"/>
      <c r="L6" s="104"/>
      <c r="M6" s="104"/>
      <c r="N6" s="104"/>
      <c r="O6" s="104"/>
      <c r="P6" s="104"/>
      <c r="Q6" s="104"/>
      <c r="R6" s="104"/>
      <c r="S6" s="104"/>
      <c r="T6" s="104"/>
      <c r="U6" s="111"/>
      <c r="V6" s="111"/>
      <c r="W6" s="111"/>
      <c r="X6" s="96" t="s">
        <v>52</v>
      </c>
      <c r="Y6" s="251"/>
      <c r="Z6" s="251"/>
      <c r="AA6" s="107"/>
      <c r="AB6" s="22"/>
    </row>
    <row r="7" spans="1:28" ht="15" customHeight="1">
      <c r="A7" s="98"/>
      <c r="B7" s="113"/>
      <c r="C7" s="98"/>
      <c r="D7" s="23"/>
      <c r="E7" s="265" t="s">
        <v>56</v>
      </c>
      <c r="F7" s="265"/>
      <c r="G7" s="104"/>
      <c r="H7" s="104"/>
      <c r="I7" s="98"/>
      <c r="J7" s="101"/>
      <c r="K7" s="98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11"/>
      <c r="W7" s="107"/>
      <c r="X7" s="96" t="s">
        <v>55</v>
      </c>
      <c r="Y7" s="251"/>
      <c r="Z7" s="251"/>
      <c r="AA7" s="98"/>
      <c r="AB7" s="98"/>
    </row>
    <row r="8" spans="1:28" ht="15" customHeight="1">
      <c r="A8" s="98"/>
      <c r="B8" s="83" t="s">
        <v>171</v>
      </c>
      <c r="C8" s="84"/>
      <c r="D8" s="84"/>
      <c r="E8" s="84"/>
      <c r="F8" s="84"/>
      <c r="G8" s="85"/>
      <c r="H8" s="114"/>
      <c r="I8" s="98"/>
      <c r="J8" s="101"/>
      <c r="K8" s="98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11"/>
      <c r="W8" s="107"/>
      <c r="X8" s="96"/>
      <c r="Y8" s="115"/>
      <c r="Z8" s="115"/>
      <c r="AA8" s="98"/>
      <c r="AB8" s="98"/>
    </row>
    <row r="9" spans="1:28" ht="13.5">
      <c r="A9" s="98"/>
      <c r="B9" s="24" t="s">
        <v>57</v>
      </c>
      <c r="C9" s="25"/>
      <c r="D9" s="25"/>
      <c r="E9" s="25"/>
      <c r="F9" s="25"/>
      <c r="G9" s="26"/>
      <c r="H9" s="27" t="s">
        <v>157</v>
      </c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8"/>
      <c r="Y9" s="118"/>
      <c r="Z9" s="118"/>
      <c r="AA9" s="98"/>
      <c r="AB9" s="98"/>
    </row>
    <row r="10" spans="1:28" ht="13.5">
      <c r="A10" s="98"/>
      <c r="B10" s="242" t="s">
        <v>25</v>
      </c>
      <c r="C10" s="28"/>
      <c r="D10" s="28"/>
      <c r="E10" s="28"/>
      <c r="F10" s="28"/>
      <c r="G10" s="29"/>
      <c r="H10" s="118"/>
      <c r="I10" s="98"/>
      <c r="J10" s="119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98"/>
      <c r="AB10" s="98"/>
    </row>
    <row r="11" spans="1:28" ht="13.5">
      <c r="A11" s="98"/>
      <c r="B11" s="92" t="s">
        <v>58</v>
      </c>
      <c r="C11" s="90"/>
      <c r="D11" s="90"/>
      <c r="E11" s="90"/>
      <c r="F11" s="90"/>
      <c r="G11" s="93"/>
      <c r="H11" s="118"/>
      <c r="I11" s="116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98"/>
      <c r="AB11" s="98"/>
    </row>
    <row r="12" spans="1:28" ht="13.5">
      <c r="A12" s="98"/>
      <c r="B12" s="206" t="s">
        <v>155</v>
      </c>
      <c r="C12" s="207"/>
      <c r="D12" s="207"/>
      <c r="E12" s="207"/>
      <c r="F12" s="208"/>
      <c r="G12" s="209"/>
      <c r="I12" s="30"/>
      <c r="J12" s="31">
        <f>(J15+J30+J34)/100</f>
        <v>0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98"/>
      <c r="AB12" s="98"/>
    </row>
    <row r="13" spans="1:28" ht="21" customHeight="1">
      <c r="A13" s="98"/>
      <c r="B13" s="116"/>
      <c r="C13" s="116"/>
      <c r="D13" s="116"/>
      <c r="E13" s="116"/>
      <c r="F13" s="116"/>
      <c r="G13" s="116"/>
      <c r="H13" s="266" t="s">
        <v>59</v>
      </c>
      <c r="I13" s="104"/>
      <c r="J13" s="269" t="s">
        <v>60</v>
      </c>
      <c r="K13" s="101"/>
      <c r="L13" s="271" t="s">
        <v>61</v>
      </c>
      <c r="M13" s="98"/>
      <c r="N13" s="272"/>
      <c r="O13" s="257"/>
      <c r="P13" s="256"/>
      <c r="Q13" s="257"/>
      <c r="R13" s="258"/>
      <c r="S13" s="259"/>
      <c r="T13" s="260"/>
      <c r="U13" s="259"/>
      <c r="V13" s="260"/>
      <c r="W13" s="261"/>
      <c r="X13" s="260"/>
      <c r="Y13" s="259"/>
      <c r="Z13" s="260"/>
      <c r="AA13" s="259"/>
      <c r="AB13" s="98"/>
    </row>
    <row r="14" spans="1:28" ht="14.25" thickBot="1">
      <c r="A14" s="98"/>
      <c r="B14" s="98"/>
      <c r="C14" s="98"/>
      <c r="D14" s="98"/>
      <c r="E14" s="98"/>
      <c r="F14" s="104"/>
      <c r="G14" s="104"/>
      <c r="H14" s="267"/>
      <c r="I14" s="104"/>
      <c r="J14" s="270"/>
      <c r="K14" s="101"/>
      <c r="L14" s="267"/>
      <c r="M14" s="98"/>
      <c r="N14" s="257"/>
      <c r="O14" s="257"/>
      <c r="P14" s="257"/>
      <c r="Q14" s="257"/>
      <c r="R14" s="259"/>
      <c r="S14" s="259"/>
      <c r="T14" s="259"/>
      <c r="U14" s="259"/>
      <c r="V14" s="261"/>
      <c r="W14" s="261"/>
      <c r="X14" s="259"/>
      <c r="Y14" s="259"/>
      <c r="Z14" s="259"/>
      <c r="AA14" s="259"/>
      <c r="AB14" s="98"/>
    </row>
    <row r="15" spans="1:28" ht="14.25" thickBot="1">
      <c r="A15" s="98"/>
      <c r="B15" s="32" t="s">
        <v>62</v>
      </c>
      <c r="C15" s="108"/>
      <c r="D15" s="108"/>
      <c r="E15" s="108"/>
      <c r="F15" s="108"/>
      <c r="G15" s="108"/>
      <c r="H15" s="268"/>
      <c r="I15" s="107"/>
      <c r="J15" s="234"/>
      <c r="K15" s="109"/>
      <c r="L15" s="268"/>
      <c r="M15" s="108"/>
      <c r="N15" s="107">
        <v>1</v>
      </c>
      <c r="O15" s="33"/>
      <c r="P15" s="107">
        <v>2</v>
      </c>
      <c r="Q15" s="33"/>
      <c r="R15" s="107">
        <v>3</v>
      </c>
      <c r="S15" s="120"/>
      <c r="T15" s="107">
        <v>4</v>
      </c>
      <c r="U15" s="107"/>
      <c r="V15" s="34" t="s">
        <v>63</v>
      </c>
      <c r="W15" s="35"/>
      <c r="X15" s="34" t="s">
        <v>64</v>
      </c>
      <c r="Y15" s="36"/>
      <c r="Z15" s="34" t="s">
        <v>65</v>
      </c>
      <c r="AA15" s="98"/>
      <c r="AB15" s="98"/>
    </row>
    <row r="16" spans="1:28" ht="12.75" customHeight="1">
      <c r="A16" s="98"/>
      <c r="B16" s="98"/>
      <c r="C16" s="37" t="s">
        <v>168</v>
      </c>
      <c r="D16" s="38"/>
      <c r="E16" s="121"/>
      <c r="F16" s="121"/>
      <c r="G16" s="122"/>
      <c r="H16" s="123" t="s">
        <v>66</v>
      </c>
      <c r="I16" s="124"/>
      <c r="J16" s="125"/>
      <c r="K16" s="126"/>
      <c r="L16" s="127"/>
      <c r="M16" s="128"/>
      <c r="N16" s="129">
        <f aca="true" t="shared" si="0" ref="N16:N22">IF(AND($L16&gt;=1,$L16&lt;=1.25),"x","")</f>
      </c>
      <c r="O16" s="243"/>
      <c r="P16" s="130">
        <f>IF(AND($L16&gt;=1.76,$L16&lt;=2.25),"x","")</f>
      </c>
      <c r="Q16" s="130"/>
      <c r="R16" s="130">
        <f>IF(AND($L16&gt;=2.76,$L16&lt;=3.25),"x","")</f>
      </c>
      <c r="S16" s="130"/>
      <c r="T16" s="130">
        <f>IF(AND($L16&gt;=3.76,$L16&lt;=4.25),"x","")</f>
      </c>
      <c r="U16" s="130"/>
      <c r="V16" s="130">
        <f>IF(AND($L16&gt;=4.76,$L16&lt;=5.25),"x","")</f>
      </c>
      <c r="W16" s="130"/>
      <c r="X16" s="130">
        <f>IF(AND($L16&gt;=5.76,$L16&lt;=6.25),"x","")</f>
      </c>
      <c r="Y16" s="130"/>
      <c r="Z16" s="131">
        <f>IF(AND($L16&gt;=7,$L16&lt;=7.01),"x","")</f>
      </c>
      <c r="AA16" s="98"/>
      <c r="AB16" s="98"/>
    </row>
    <row r="17" spans="1:28" ht="13.5">
      <c r="A17" s="98"/>
      <c r="B17" s="98"/>
      <c r="C17" s="39" t="s">
        <v>179</v>
      </c>
      <c r="D17" s="40"/>
      <c r="E17" s="132"/>
      <c r="F17" s="132"/>
      <c r="G17" s="128"/>
      <c r="H17" s="133" t="s">
        <v>68</v>
      </c>
      <c r="I17" s="124"/>
      <c r="J17" s="134"/>
      <c r="K17" s="126"/>
      <c r="L17" s="247"/>
      <c r="M17" s="128"/>
      <c r="N17" s="136">
        <f>IF(AND($L17&gt;=1,$L17&lt;=1.5),"x","")</f>
      </c>
      <c r="O17" s="217"/>
      <c r="P17" s="137">
        <f>IF(AND($L17&gt;=1.51,$L17&lt;=2.5),"x","")</f>
      </c>
      <c r="Q17" s="137"/>
      <c r="R17" s="137">
        <f>IF(AND($L17&gt;=2.51,$L17&lt;=3.5),"x","")</f>
      </c>
      <c r="S17" s="137"/>
      <c r="T17" s="137">
        <f>IF(AND($L17&gt;=3.51,$L17&lt;=4.5),"x","")</f>
      </c>
      <c r="U17" s="137"/>
      <c r="V17" s="137">
        <f>IF(AND($L17&gt;=4.51,$L17&lt;=5.5),"x","")</f>
      </c>
      <c r="W17" s="137"/>
      <c r="X17" s="137">
        <f>IF(AND($L17&gt;=5.51,$L17&lt;=6.5),"x","")</f>
      </c>
      <c r="Y17" s="137"/>
      <c r="Z17" s="138">
        <f>IF(AND($L17&gt;=6.51,$L17&lt;=7.01),"x","")</f>
      </c>
      <c r="AA17" s="98"/>
      <c r="AB17" s="98"/>
    </row>
    <row r="18" spans="1:28" ht="13.5">
      <c r="A18" s="98"/>
      <c r="B18" s="98"/>
      <c r="C18" s="39" t="s">
        <v>28</v>
      </c>
      <c r="D18" s="40"/>
      <c r="E18" s="132"/>
      <c r="F18" s="132"/>
      <c r="G18" s="128"/>
      <c r="H18" s="133" t="s">
        <v>66</v>
      </c>
      <c r="I18" s="124"/>
      <c r="J18" s="134"/>
      <c r="K18" s="126"/>
      <c r="L18" s="135"/>
      <c r="M18" s="128"/>
      <c r="N18" s="136">
        <f t="shared" si="0"/>
      </c>
      <c r="O18" s="217"/>
      <c r="P18" s="137">
        <f>IF(AND($L18&gt;=1.76,$L18&lt;=2.25),"x","")</f>
      </c>
      <c r="Q18" s="137"/>
      <c r="R18" s="137">
        <f>IF(AND($L18&gt;=2.76,$L18&lt;=3.25),"x","")</f>
      </c>
      <c r="S18" s="137"/>
      <c r="T18" s="137">
        <f>IF(AND($L18&gt;=3.76,$L18&lt;=4.25),"x","")</f>
      </c>
      <c r="U18" s="137"/>
      <c r="V18" s="137">
        <f>IF(AND($L18&gt;=4.76,$L18&lt;=5.25),"x","")</f>
      </c>
      <c r="W18" s="137"/>
      <c r="X18" s="137">
        <f>IF(AND($L18&gt;=5.76,$L18&lt;=6.25),"x","")</f>
      </c>
      <c r="Y18" s="137"/>
      <c r="Z18" s="138">
        <f>IF(AND($L18&gt;=7,$L18&lt;=7.01),"x","")</f>
      </c>
      <c r="AA18" s="98"/>
      <c r="AB18" s="98"/>
    </row>
    <row r="19" spans="1:28" ht="13.5">
      <c r="A19" s="98"/>
      <c r="B19" s="98"/>
      <c r="C19" s="39" t="s">
        <v>69</v>
      </c>
      <c r="D19" s="40"/>
      <c r="E19" s="132"/>
      <c r="F19" s="132"/>
      <c r="G19" s="128"/>
      <c r="H19" s="133" t="s">
        <v>66</v>
      </c>
      <c r="I19" s="124"/>
      <c r="J19" s="134"/>
      <c r="K19" s="126"/>
      <c r="L19" s="135"/>
      <c r="M19" s="128"/>
      <c r="N19" s="136">
        <f t="shared" si="0"/>
      </c>
      <c r="O19" s="217"/>
      <c r="P19" s="137">
        <f>IF(AND($L19&gt;=1.76,$L19&lt;=2.25),"x","")</f>
      </c>
      <c r="Q19" s="137"/>
      <c r="R19" s="137">
        <f>IF(AND($L19&gt;=2.76,$L19&lt;=3.25),"x","")</f>
      </c>
      <c r="S19" s="137"/>
      <c r="T19" s="137">
        <f>IF(AND($L19&gt;=3.76,$L19&lt;=4.25),"x","")</f>
      </c>
      <c r="U19" s="137"/>
      <c r="V19" s="137">
        <f>IF(AND($L19&gt;=4.76,$L19&lt;=5.25),"x","")</f>
      </c>
      <c r="W19" s="137"/>
      <c r="X19" s="137">
        <f>IF(AND($L19&gt;=5.76,$L19&lt;=6.25),"x","")</f>
      </c>
      <c r="Y19" s="137"/>
      <c r="Z19" s="138">
        <f>IF(AND($L19&gt;=7,$L19&lt;=7.01),"x","")</f>
      </c>
      <c r="AA19" s="98"/>
      <c r="AB19" s="98"/>
    </row>
    <row r="20" spans="1:28" ht="13.5">
      <c r="A20" s="98"/>
      <c r="B20" s="98"/>
      <c r="C20" s="39" t="s">
        <v>29</v>
      </c>
      <c r="D20" s="40"/>
      <c r="E20" s="132"/>
      <c r="F20" s="132"/>
      <c r="G20" s="128"/>
      <c r="H20" s="133" t="s">
        <v>68</v>
      </c>
      <c r="I20" s="124"/>
      <c r="J20" s="134"/>
      <c r="K20" s="126"/>
      <c r="L20" s="135"/>
      <c r="M20" s="128"/>
      <c r="N20" s="136">
        <f t="shared" si="0"/>
      </c>
      <c r="O20" s="217"/>
      <c r="P20" s="137">
        <f>IF(AND($L20&gt;=1.76,$L20&lt;=2.25),"x","")</f>
      </c>
      <c r="Q20" s="137"/>
      <c r="R20" s="137">
        <f>IF(AND($L20&gt;=2.76,$L20&lt;=3.25),"x","")</f>
      </c>
      <c r="S20" s="137"/>
      <c r="T20" s="137">
        <f>IF(AND($L20&gt;=3.76,$L20&lt;=4.25),"x","")</f>
      </c>
      <c r="U20" s="137"/>
      <c r="V20" s="137">
        <f>IF(AND($L20&gt;=4.76,$L20&lt;=5.25),"x","")</f>
      </c>
      <c r="W20" s="137"/>
      <c r="X20" s="137">
        <f>IF(AND($L20&gt;=5.76,$L20&lt;=6.25),"x","")</f>
      </c>
      <c r="Y20" s="137"/>
      <c r="Z20" s="138">
        <f>IF(AND($L20&gt;=7,$L20&lt;=7.01),"x","")</f>
      </c>
      <c r="AA20" s="98"/>
      <c r="AB20" s="98"/>
    </row>
    <row r="21" spans="1:29" ht="13.5">
      <c r="A21" s="98"/>
      <c r="B21" s="98"/>
      <c r="C21" s="39" t="s">
        <v>30</v>
      </c>
      <c r="D21" s="40"/>
      <c r="E21" s="132"/>
      <c r="F21" s="132"/>
      <c r="G21" s="128"/>
      <c r="H21" s="133" t="s">
        <v>66</v>
      </c>
      <c r="I21" s="124"/>
      <c r="J21" s="134"/>
      <c r="K21" s="126"/>
      <c r="L21" s="135"/>
      <c r="M21" s="128"/>
      <c r="N21" s="136">
        <f t="shared" si="0"/>
      </c>
      <c r="O21" s="217"/>
      <c r="P21" s="137">
        <f>IF(AND($L21&gt;=1.76,$L21&lt;=2.25),"x","")</f>
      </c>
      <c r="Q21" s="137"/>
      <c r="R21" s="137">
        <f>IF(AND($L21&gt;=2.76,$L21&lt;=3.25),"x","")</f>
      </c>
      <c r="S21" s="137"/>
      <c r="T21" s="137">
        <f>IF(AND($L21&gt;=3.76,$L21&lt;=4.25),"x","")</f>
      </c>
      <c r="U21" s="137"/>
      <c r="V21" s="137">
        <f>IF(AND($L21&gt;=4.76,$L21&lt;=5.25),"x","")</f>
      </c>
      <c r="W21" s="137"/>
      <c r="X21" s="137">
        <f>IF(AND($L21&gt;=5.76,$L21&lt;=6.25),"x","")</f>
      </c>
      <c r="Y21" s="137"/>
      <c r="Z21" s="138">
        <f>IF(AND($L21&gt;=7,$L21&lt;=7.01),"x","")</f>
      </c>
      <c r="AA21" s="98"/>
      <c r="AB21" s="98"/>
      <c r="AC21" s="139"/>
    </row>
    <row r="22" spans="1:28" ht="13.5">
      <c r="A22" s="98"/>
      <c r="B22" s="98"/>
      <c r="C22" s="41" t="s">
        <v>31</v>
      </c>
      <c r="D22" s="40"/>
      <c r="E22" s="132"/>
      <c r="F22" s="140"/>
      <c r="G22" s="141"/>
      <c r="H22" s="142" t="s">
        <v>66</v>
      </c>
      <c r="I22" s="143"/>
      <c r="J22" s="144"/>
      <c r="K22" s="145"/>
      <c r="L22" s="146"/>
      <c r="M22" s="128"/>
      <c r="N22" s="136">
        <f t="shared" si="0"/>
      </c>
      <c r="O22" s="217"/>
      <c r="P22" s="137">
        <f>IF(AND($L22&gt;=1.76,$L22&lt;=2.25),"x","")</f>
      </c>
      <c r="Q22" s="137"/>
      <c r="R22" s="137">
        <f>IF(AND($L22&gt;=2.76,$L22&lt;=3.25),"x","")</f>
      </c>
      <c r="S22" s="137"/>
      <c r="T22" s="137">
        <f>IF(AND($L22&gt;=3.76,$L22&lt;=4.25),"x","")</f>
      </c>
      <c r="U22" s="137"/>
      <c r="V22" s="137">
        <f>IF(AND($L22&gt;=4.76,$L22&lt;=5.25),"x","")</f>
      </c>
      <c r="W22" s="137"/>
      <c r="X22" s="137">
        <f>IF(AND($L22&gt;=5.76,$L22&lt;=6.25),"x","")</f>
      </c>
      <c r="Y22" s="137"/>
      <c r="Z22" s="138">
        <f>IF(AND($L22&gt;=7,$L22&lt;=7.01),"x","")</f>
      </c>
      <c r="AA22" s="98"/>
      <c r="AB22" s="98"/>
    </row>
    <row r="23" spans="1:28" ht="13.5">
      <c r="A23" s="98"/>
      <c r="B23" s="98"/>
      <c r="C23" s="147"/>
      <c r="D23" s="98"/>
      <c r="E23" s="98"/>
      <c r="F23" s="108"/>
      <c r="G23" s="108"/>
      <c r="H23" s="108"/>
      <c r="I23" s="42" t="s">
        <v>105</v>
      </c>
      <c r="J23" s="43">
        <f>(J16+J17+J18+J19+J20+J21+J22)/100</f>
        <v>0</v>
      </c>
      <c r="K23" s="148"/>
      <c r="L23" s="149">
        <f>(L16*J16+L17*J17+L18*J18+L19*J19+L20*J20+L21*J21+L22*J22)/100</f>
        <v>0</v>
      </c>
      <c r="M23" s="108"/>
      <c r="N23" s="175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7"/>
      <c r="Z23" s="178"/>
      <c r="AA23" s="98"/>
      <c r="AB23" s="98"/>
    </row>
    <row r="24" spans="1:28" ht="13.5">
      <c r="A24" s="98"/>
      <c r="B24" s="98"/>
      <c r="C24" s="86" t="s">
        <v>106</v>
      </c>
      <c r="D24" s="116"/>
      <c r="E24" s="116"/>
      <c r="F24" s="108"/>
      <c r="G24" s="108"/>
      <c r="H24" s="108"/>
      <c r="I24" s="42"/>
      <c r="J24" s="43"/>
      <c r="K24" s="148"/>
      <c r="L24" s="150"/>
      <c r="M24" s="108"/>
      <c r="N24" s="175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7"/>
      <c r="Z24" s="178"/>
      <c r="AA24" s="98"/>
      <c r="AB24" s="98"/>
    </row>
    <row r="25" spans="1:28" ht="13.5">
      <c r="A25" s="98"/>
      <c r="B25" s="98"/>
      <c r="C25" s="147"/>
      <c r="D25" s="98"/>
      <c r="E25" s="42" t="s">
        <v>13</v>
      </c>
      <c r="F25" s="151">
        <f>L23</f>
        <v>0</v>
      </c>
      <c r="G25" s="97">
        <f>100%-G26-G27</f>
        <v>1</v>
      </c>
      <c r="H25" s="98"/>
      <c r="I25" s="148"/>
      <c r="J25" s="98"/>
      <c r="K25" s="98"/>
      <c r="L25" s="150">
        <f>L23*G25</f>
        <v>0</v>
      </c>
      <c r="M25" s="108"/>
      <c r="N25" s="175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7"/>
      <c r="Z25" s="178"/>
      <c r="AA25" s="98"/>
      <c r="AB25" s="98"/>
    </row>
    <row r="26" spans="1:28" ht="13.5">
      <c r="A26" s="98"/>
      <c r="B26" s="98"/>
      <c r="C26" s="147"/>
      <c r="D26" s="98"/>
      <c r="E26" s="91" t="s">
        <v>14</v>
      </c>
      <c r="F26" s="202">
        <f>'Sharing Dept 1'!K16</f>
        <v>0</v>
      </c>
      <c r="G26" s="203">
        <f>'Sharing Dept 1'!I5</f>
        <v>0</v>
      </c>
      <c r="H26" s="98"/>
      <c r="I26" s="148"/>
      <c r="J26" s="98"/>
      <c r="K26" s="98"/>
      <c r="L26" s="210">
        <f>(F26*G26)</f>
        <v>0</v>
      </c>
      <c r="M26" s="108"/>
      <c r="N26" s="175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7"/>
      <c r="Z26" s="178"/>
      <c r="AA26" s="98"/>
      <c r="AB26" s="98"/>
    </row>
    <row r="27" spans="1:28" ht="13.5">
      <c r="A27" s="98"/>
      <c r="B27" s="98"/>
      <c r="C27" s="98"/>
      <c r="D27" s="98"/>
      <c r="E27" s="152" t="s">
        <v>158</v>
      </c>
      <c r="F27" s="204">
        <f>'Sharing Dept 2'!K16</f>
        <v>0</v>
      </c>
      <c r="G27" s="205">
        <f>'Sharing Dept 2'!I5</f>
        <v>0</v>
      </c>
      <c r="H27" s="98"/>
      <c r="I27" s="153"/>
      <c r="J27" s="154"/>
      <c r="K27" s="101"/>
      <c r="L27" s="211">
        <f>F27*G27</f>
        <v>0</v>
      </c>
      <c r="M27" s="98"/>
      <c r="N27" s="175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7"/>
      <c r="Z27" s="178"/>
      <c r="AA27" s="98"/>
      <c r="AB27" s="98"/>
    </row>
    <row r="28" spans="1:28" ht="12.75" customHeight="1">
      <c r="A28" s="98"/>
      <c r="B28" s="98"/>
      <c r="C28" s="98"/>
      <c r="D28" s="98"/>
      <c r="E28" s="179" t="s">
        <v>161</v>
      </c>
      <c r="F28" s="180"/>
      <c r="G28" s="181">
        <f>G25+G26+G27</f>
        <v>1</v>
      </c>
      <c r="H28" s="98"/>
      <c r="I28" s="153"/>
      <c r="J28" s="154"/>
      <c r="K28" s="101"/>
      <c r="L28" s="171">
        <f>L25+L26+L27</f>
        <v>0</v>
      </c>
      <c r="M28" s="98"/>
      <c r="N28" s="175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7"/>
      <c r="Z28" s="178"/>
      <c r="AA28" s="98"/>
      <c r="AB28" s="98"/>
    </row>
    <row r="29" spans="1:28" ht="9" customHeight="1" thickBot="1">
      <c r="A29" s="98"/>
      <c r="B29" s="98"/>
      <c r="C29" s="98"/>
      <c r="D29" s="98"/>
      <c r="E29" s="152"/>
      <c r="F29" s="155"/>
      <c r="G29" s="156"/>
      <c r="H29" s="98"/>
      <c r="I29" s="153"/>
      <c r="J29" s="154"/>
      <c r="K29" s="101"/>
      <c r="L29" s="172"/>
      <c r="M29" s="98"/>
      <c r="N29" s="175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7"/>
      <c r="Z29" s="178"/>
      <c r="AA29" s="98"/>
      <c r="AB29" s="98"/>
    </row>
    <row r="30" spans="1:28" ht="14.25" thickBot="1">
      <c r="A30" s="98"/>
      <c r="B30" s="32" t="s">
        <v>159</v>
      </c>
      <c r="C30" s="98"/>
      <c r="D30" s="98"/>
      <c r="E30" s="98"/>
      <c r="F30" s="98"/>
      <c r="G30" s="98"/>
      <c r="H30" s="98"/>
      <c r="I30" s="98"/>
      <c r="J30" s="173"/>
      <c r="K30" s="108"/>
      <c r="L30" s="157"/>
      <c r="M30" s="108"/>
      <c r="N30" s="175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178"/>
      <c r="AA30" s="98"/>
      <c r="AB30" s="98"/>
    </row>
    <row r="31" spans="1:28" ht="13.5">
      <c r="A31" s="98"/>
      <c r="B31" s="44" t="s">
        <v>71</v>
      </c>
      <c r="C31" s="98"/>
      <c r="D31" s="98"/>
      <c r="E31" s="98"/>
      <c r="F31" s="98"/>
      <c r="G31" s="98"/>
      <c r="H31" s="98"/>
      <c r="I31" s="174" t="s">
        <v>70</v>
      </c>
      <c r="J31" s="97">
        <v>1</v>
      </c>
      <c r="K31" s="158"/>
      <c r="L31" s="146"/>
      <c r="M31" s="128"/>
      <c r="N31" s="136">
        <f>IF(AND($L31&gt;=1,$L31&lt;=1.25),"x","")</f>
      </c>
      <c r="O31" s="217"/>
      <c r="P31" s="137">
        <f>IF(AND($L31&gt;=1.76,$L31&lt;=2.25),"x","")</f>
      </c>
      <c r="Q31" s="137"/>
      <c r="R31" s="137">
        <f>IF(AND($L31&gt;=2.76,$L31&lt;=3.25),"x","")</f>
      </c>
      <c r="S31" s="137"/>
      <c r="T31" s="137">
        <f>IF(AND($L31&gt;=3.76,$L31&lt;=4.25),"x","")</f>
      </c>
      <c r="U31" s="137"/>
      <c r="V31" s="137">
        <f>IF(AND($L31&gt;=4.76,$L31&lt;=5.25),"x","")</f>
      </c>
      <c r="W31" s="137"/>
      <c r="X31" s="137">
        <f>IF(AND($L31&gt;=5.76,$L31&lt;=6.25),"x","")</f>
      </c>
      <c r="Y31" s="137"/>
      <c r="Z31" s="138">
        <f>IF(AND($L31&gt;=7,$L31&lt;=7.01),"x","")</f>
      </c>
      <c r="AA31" s="98"/>
      <c r="AB31" s="98"/>
    </row>
    <row r="32" spans="1:28" ht="13.5">
      <c r="A32" s="98"/>
      <c r="B32" s="98"/>
      <c r="C32" s="98"/>
      <c r="D32" s="98"/>
      <c r="E32" s="98"/>
      <c r="F32" s="98"/>
      <c r="G32" s="98"/>
      <c r="H32" s="98"/>
      <c r="I32" s="159"/>
      <c r="J32" s="160"/>
      <c r="K32" s="108"/>
      <c r="L32" s="161">
        <f>L31</f>
        <v>0</v>
      </c>
      <c r="M32" s="108"/>
      <c r="N32" s="175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7"/>
      <c r="Z32" s="178"/>
      <c r="AA32" s="98"/>
      <c r="AB32" s="98"/>
    </row>
    <row r="33" spans="1:28" ht="9" customHeight="1" thickBot="1">
      <c r="A33" s="98"/>
      <c r="B33" s="98"/>
      <c r="C33" s="98"/>
      <c r="D33" s="98"/>
      <c r="E33" s="98"/>
      <c r="F33" s="98"/>
      <c r="G33" s="98"/>
      <c r="H33" s="98"/>
      <c r="I33" s="98"/>
      <c r="J33" s="153"/>
      <c r="K33" s="98"/>
      <c r="L33" s="151"/>
      <c r="M33" s="98"/>
      <c r="N33" s="175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7"/>
      <c r="Z33" s="178"/>
      <c r="AA33" s="98"/>
      <c r="AB33" s="98"/>
    </row>
    <row r="34" spans="1:28" ht="14.25" thickBot="1">
      <c r="A34" s="98"/>
      <c r="B34" s="45" t="s">
        <v>160</v>
      </c>
      <c r="C34" s="108"/>
      <c r="D34" s="108"/>
      <c r="E34" s="98"/>
      <c r="F34" s="98"/>
      <c r="G34" s="98"/>
      <c r="H34" s="98"/>
      <c r="I34" s="98"/>
      <c r="J34" s="173"/>
      <c r="K34" s="162"/>
      <c r="L34" s="163"/>
      <c r="M34" s="98"/>
      <c r="N34" s="175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7"/>
      <c r="Z34" s="178"/>
      <c r="AA34" s="98"/>
      <c r="AB34" s="164"/>
    </row>
    <row r="35" spans="1:28" ht="13.5">
      <c r="A35" s="98"/>
      <c r="B35" s="98"/>
      <c r="C35" s="37" t="s">
        <v>72</v>
      </c>
      <c r="D35" s="122"/>
      <c r="E35" s="122"/>
      <c r="F35" s="122"/>
      <c r="G35" s="122"/>
      <c r="H35" s="123" t="s">
        <v>73</v>
      </c>
      <c r="I35" s="122"/>
      <c r="J35" s="125"/>
      <c r="K35" s="165"/>
      <c r="L35" s="135"/>
      <c r="M35" s="128"/>
      <c r="N35" s="216">
        <f>IF(AND($L35&gt;=1,$L35&lt;=1.25),"x","")</f>
      </c>
      <c r="O35" s="217"/>
      <c r="P35" s="217">
        <f>IF(AND($L35&gt;=1.76,$L35&lt;=2.25),"x","")</f>
      </c>
      <c r="Q35" s="217"/>
      <c r="R35" s="217">
        <f>IF(AND($L35&gt;=2.76,$L35&lt;=3.25),"x","")</f>
      </c>
      <c r="S35" s="217"/>
      <c r="T35" s="217">
        <f>IF(AND($L35&gt;=3.76,$L35&lt;=4.25),"x","")</f>
      </c>
      <c r="U35" s="217"/>
      <c r="V35" s="217">
        <f>IF(AND($L35&gt;=4.76,$L35&lt;=5.25),"x","")</f>
      </c>
      <c r="W35" s="217"/>
      <c r="X35" s="217">
        <f>IF(AND($L35&gt;=5.76,$L35&lt;=6.25),"x","")</f>
      </c>
      <c r="Y35" s="217"/>
      <c r="Z35" s="218">
        <f>IF(AND($L35&gt;=7,$L35&lt;=7.01),"x","")</f>
      </c>
      <c r="AA35" s="98"/>
      <c r="AB35" s="164"/>
    </row>
    <row r="36" spans="1:30" ht="13.5">
      <c r="A36" s="98"/>
      <c r="B36" s="98"/>
      <c r="C36" s="37" t="s">
        <v>74</v>
      </c>
      <c r="D36" s="128"/>
      <c r="E36" s="128"/>
      <c r="F36" s="128"/>
      <c r="G36" s="128"/>
      <c r="H36" s="133" t="s">
        <v>75</v>
      </c>
      <c r="I36" s="128"/>
      <c r="J36" s="134"/>
      <c r="K36" s="165"/>
      <c r="L36" s="135"/>
      <c r="M36" s="128"/>
      <c r="N36" s="136">
        <f>IF(AND($L36&gt;=1,$L36&lt;=1.25),"x","")</f>
      </c>
      <c r="O36" s="137"/>
      <c r="P36" s="137">
        <f>IF(AND($L36&gt;=1.76,$L36&lt;=2.25),"x","")</f>
      </c>
      <c r="Q36" s="137"/>
      <c r="R36" s="137">
        <f>IF(AND($L36&gt;=2.76,$L36&lt;=3.25),"x","")</f>
      </c>
      <c r="S36" s="137"/>
      <c r="T36" s="137">
        <f>IF(AND($L36&gt;=3.76,$L36&lt;=4.25),"x","")</f>
      </c>
      <c r="U36" s="137"/>
      <c r="V36" s="137">
        <f>IF(AND($L36&gt;=4.76,$L36&lt;=5.25),"x","")</f>
      </c>
      <c r="W36" s="137"/>
      <c r="X36" s="137">
        <f>IF(AND($L36&gt;=5.76,$L36&lt;=6.25),"x","")</f>
      </c>
      <c r="Y36" s="137"/>
      <c r="Z36" s="138">
        <f>IF(AND($L36&gt;=7,$L36&lt;=7.01),"x","")</f>
      </c>
      <c r="AA36" s="98"/>
      <c r="AB36" s="98"/>
      <c r="AC36" s="139"/>
      <c r="AD36" s="139"/>
    </row>
    <row r="37" spans="1:28" ht="13.5">
      <c r="A37" s="98"/>
      <c r="B37" s="98"/>
      <c r="C37" s="37" t="s">
        <v>76</v>
      </c>
      <c r="D37" s="128"/>
      <c r="E37" s="128"/>
      <c r="F37" s="128"/>
      <c r="G37" s="128"/>
      <c r="H37" s="133" t="s">
        <v>77</v>
      </c>
      <c r="I37" s="128"/>
      <c r="J37" s="144"/>
      <c r="K37" s="165"/>
      <c r="L37" s="146"/>
      <c r="M37" s="128"/>
      <c r="N37" s="213">
        <f>IF(AND($L37&gt;=1,$L37&lt;=1.25),"x","")</f>
      </c>
      <c r="O37" s="214"/>
      <c r="P37" s="214">
        <f>IF(AND($L37&gt;=1.76,$L37&lt;=2.25),"x","")</f>
      </c>
      <c r="Q37" s="214"/>
      <c r="R37" s="214">
        <f>IF(AND($L37&gt;=2.76,$L37&lt;=3.25),"x","")</f>
      </c>
      <c r="S37" s="214"/>
      <c r="T37" s="214">
        <f>IF(AND($L37&gt;=3.76,$L37&lt;=4.25),"x","")</f>
      </c>
      <c r="U37" s="214"/>
      <c r="V37" s="214">
        <f>IF(AND($L37&gt;=4.76,$L37&lt;=5.25),"x","")</f>
      </c>
      <c r="W37" s="214"/>
      <c r="X37" s="214">
        <f>IF(AND($L37&gt;=5.76,$L37&lt;=6.25),"x","")</f>
      </c>
      <c r="Y37" s="214"/>
      <c r="Z37" s="215">
        <f>IF(AND($L37&gt;=7,$L37&lt;=7.01),"x","")</f>
      </c>
      <c r="AA37" s="98"/>
      <c r="AB37" s="98"/>
    </row>
    <row r="38" spans="1:28" ht="13.5">
      <c r="A38" s="98"/>
      <c r="B38" s="98"/>
      <c r="C38" s="147"/>
      <c r="D38" s="98"/>
      <c r="E38" s="98"/>
      <c r="F38" s="98"/>
      <c r="G38" s="98"/>
      <c r="H38" s="98"/>
      <c r="I38" s="174" t="s">
        <v>70</v>
      </c>
      <c r="J38" s="97">
        <f>(J35+J36+J37)/100</f>
        <v>0</v>
      </c>
      <c r="K38" s="108"/>
      <c r="L38" s="166">
        <f>(L35*J35+L36*J36+L37*J37)/100</f>
        <v>0</v>
      </c>
      <c r="M38" s="108"/>
      <c r="N38" s="107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98"/>
      <c r="AB38" s="98"/>
    </row>
    <row r="39" spans="1:28" ht="9.75" customHeight="1">
      <c r="A39" s="98"/>
      <c r="B39" s="98"/>
      <c r="C39" s="98"/>
      <c r="D39" s="98"/>
      <c r="E39" s="98"/>
      <c r="F39" s="98"/>
      <c r="G39" s="98"/>
      <c r="H39" s="98"/>
      <c r="I39" s="98"/>
      <c r="J39" s="104"/>
      <c r="K39" s="98"/>
      <c r="L39" s="101"/>
      <c r="M39" s="98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98"/>
      <c r="Z39" s="98"/>
      <c r="AA39" s="98"/>
      <c r="AB39" s="98"/>
    </row>
    <row r="40" spans="1:28" ht="13.5">
      <c r="A40" s="98"/>
      <c r="B40" s="98" t="s">
        <v>78</v>
      </c>
      <c r="C40" s="98"/>
      <c r="D40" s="98"/>
      <c r="E40" s="98"/>
      <c r="F40" s="98"/>
      <c r="G40" s="98"/>
      <c r="H40" s="98"/>
      <c r="I40" s="104"/>
      <c r="J40" s="98"/>
      <c r="K40" s="101"/>
      <c r="L40" s="98"/>
      <c r="M40" s="104"/>
      <c r="N40" s="46" t="s">
        <v>79</v>
      </c>
      <c r="O40" s="104"/>
      <c r="P40" s="104"/>
      <c r="Q40" s="104"/>
      <c r="R40" s="104"/>
      <c r="S40" s="104"/>
      <c r="T40" s="104"/>
      <c r="U40" s="104"/>
      <c r="V40" s="104"/>
      <c r="W40" s="104"/>
      <c r="X40" s="262">
        <f>(L28*J15+L32*J30+L38*J34)/100</f>
        <v>0</v>
      </c>
      <c r="Y40" s="262"/>
      <c r="Z40" s="262"/>
      <c r="AA40" s="98"/>
      <c r="AB40" s="98"/>
    </row>
    <row r="41" spans="1:28" ht="6.75" customHeight="1">
      <c r="A41" s="98"/>
      <c r="B41" s="98"/>
      <c r="C41" s="98"/>
      <c r="D41" s="98"/>
      <c r="E41" s="98"/>
      <c r="F41" s="98"/>
      <c r="G41" s="98"/>
      <c r="H41" s="98"/>
      <c r="I41" s="104"/>
      <c r="J41" s="98"/>
      <c r="K41" s="101"/>
      <c r="L41" s="98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98"/>
      <c r="Z41" s="98"/>
      <c r="AA41" s="98"/>
      <c r="AB41" s="98"/>
    </row>
    <row r="42" spans="1:28" ht="15.75" customHeight="1">
      <c r="A42" s="98"/>
      <c r="B42" s="274" t="s">
        <v>80</v>
      </c>
      <c r="C42" s="275"/>
      <c r="D42" s="275"/>
      <c r="E42" s="252"/>
      <c r="F42" s="252"/>
      <c r="G42" s="2" t="s">
        <v>81</v>
      </c>
      <c r="H42" s="252"/>
      <c r="I42" s="252"/>
      <c r="J42" s="101"/>
      <c r="K42" s="109"/>
      <c r="L42" s="98"/>
      <c r="M42" s="104"/>
      <c r="N42" s="47" t="s">
        <v>82</v>
      </c>
      <c r="O42" s="48"/>
      <c r="P42" s="48"/>
      <c r="Q42" s="48"/>
      <c r="R42" s="48"/>
      <c r="S42" s="48"/>
      <c r="T42" s="48"/>
      <c r="U42" s="48"/>
      <c r="V42" s="48"/>
      <c r="W42" s="48"/>
      <c r="X42" s="276"/>
      <c r="Y42" s="276"/>
      <c r="Z42" s="276"/>
      <c r="AA42" s="98"/>
      <c r="AB42" s="98"/>
    </row>
    <row r="43" spans="1:28" ht="7.5" customHeight="1">
      <c r="A43" s="98"/>
      <c r="B43" s="49"/>
      <c r="C43" s="98"/>
      <c r="D43" s="108"/>
      <c r="E43" s="108"/>
      <c r="F43" s="108"/>
      <c r="G43" s="108"/>
      <c r="H43" s="108"/>
      <c r="I43" s="95"/>
      <c r="J43" s="108"/>
      <c r="K43" s="109"/>
      <c r="L43" s="98"/>
      <c r="M43" s="104"/>
      <c r="N43" s="50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98"/>
      <c r="Z43" s="98"/>
      <c r="AA43" s="98"/>
      <c r="AB43" s="98"/>
    </row>
    <row r="44" spans="1:28" ht="13.5">
      <c r="A44" s="98"/>
      <c r="B44" s="167"/>
      <c r="C44" s="98"/>
      <c r="D44" s="98"/>
      <c r="E44" s="98"/>
      <c r="F44" s="98"/>
      <c r="G44" s="98"/>
      <c r="H44" s="98"/>
      <c r="I44" s="104"/>
      <c r="J44" s="98"/>
      <c r="K44" s="101"/>
      <c r="L44" s="98"/>
      <c r="M44" s="104"/>
      <c r="N44" s="51" t="s">
        <v>83</v>
      </c>
      <c r="O44" s="164"/>
      <c r="P44" s="164"/>
      <c r="Q44" s="164"/>
      <c r="R44" s="164"/>
      <c r="S44" s="164"/>
      <c r="T44" s="164"/>
      <c r="U44" s="164"/>
      <c r="V44" s="164"/>
      <c r="W44" s="164"/>
      <c r="X44" s="277">
        <f>AVERAGE(X40:X42)</f>
        <v>0</v>
      </c>
      <c r="Y44" s="277"/>
      <c r="Z44" s="277"/>
      <c r="AA44" s="98"/>
      <c r="AB44" s="98"/>
    </row>
    <row r="45" spans="1:28" ht="16.5" customHeight="1">
      <c r="A45" s="98"/>
      <c r="B45" s="278" t="s">
        <v>84</v>
      </c>
      <c r="C45" s="275"/>
      <c r="D45" s="275"/>
      <c r="E45" s="279"/>
      <c r="F45" s="279"/>
      <c r="G45" s="2" t="s">
        <v>81</v>
      </c>
      <c r="H45" s="280"/>
      <c r="I45" s="280"/>
      <c r="J45" s="101"/>
      <c r="K45" s="120"/>
      <c r="L45" s="52"/>
      <c r="M45" s="52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pans="1:28" ht="13.5">
      <c r="A46" s="98"/>
      <c r="B46" s="98"/>
      <c r="C46" s="98"/>
      <c r="D46" s="98"/>
      <c r="E46" s="98"/>
      <c r="F46" s="104"/>
      <c r="G46" s="104"/>
      <c r="H46" s="104"/>
      <c r="I46" s="98"/>
      <c r="J46" s="101"/>
      <c r="K46" s="98"/>
      <c r="L46" s="104"/>
      <c r="M46" s="104"/>
      <c r="N46" s="32" t="s">
        <v>85</v>
      </c>
      <c r="O46" s="98"/>
      <c r="P46" s="98"/>
      <c r="Q46" s="98"/>
      <c r="R46" s="98"/>
      <c r="S46" s="98"/>
      <c r="T46" s="98"/>
      <c r="U46" s="98"/>
      <c r="V46" s="98"/>
      <c r="W46" s="98"/>
      <c r="X46" s="273"/>
      <c r="Y46" s="273"/>
      <c r="Z46" s="273"/>
      <c r="AA46" s="98"/>
      <c r="AB46" s="98"/>
    </row>
    <row r="47" spans="1:28" ht="13.5">
      <c r="A47" s="98"/>
      <c r="B47" s="98"/>
      <c r="C47" s="98"/>
      <c r="D47" s="98"/>
      <c r="E47" s="98"/>
      <c r="F47" s="104"/>
      <c r="G47" s="104"/>
      <c r="H47" s="104"/>
      <c r="I47" s="98"/>
      <c r="J47" s="101"/>
      <c r="K47" s="98"/>
      <c r="L47" s="104"/>
      <c r="M47" s="104"/>
      <c r="N47" s="53" t="s">
        <v>169</v>
      </c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98"/>
      <c r="Z47" s="98"/>
      <c r="AA47" s="98"/>
      <c r="AB47" s="98"/>
    </row>
    <row r="48" spans="1:28" ht="13.5">
      <c r="A48" s="98"/>
      <c r="B48" s="98"/>
      <c r="C48" s="233" t="s">
        <v>178</v>
      </c>
      <c r="D48" s="98"/>
      <c r="E48" s="98"/>
      <c r="F48" s="104"/>
      <c r="G48" s="104"/>
      <c r="H48" s="104"/>
      <c r="I48" s="98"/>
      <c r="J48" s="101"/>
      <c r="K48" s="98"/>
      <c r="L48" s="104"/>
      <c r="M48" s="104"/>
      <c r="N48" s="53" t="s">
        <v>170</v>
      </c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98"/>
      <c r="Z48" s="98"/>
      <c r="AA48" s="168"/>
      <c r="AB48" s="98"/>
    </row>
    <row r="49" spans="14:27" ht="13.5">
      <c r="N49" s="3"/>
      <c r="AA49" s="170"/>
    </row>
  </sheetData>
  <sheetProtection password="EAD0" sheet="1" objects="1" scenarios="1"/>
  <mergeCells count="32">
    <mergeCell ref="X46:Z46"/>
    <mergeCell ref="B42:D42"/>
    <mergeCell ref="E42:F42"/>
    <mergeCell ref="H42:I42"/>
    <mergeCell ref="X42:Z42"/>
    <mergeCell ref="X44:Z44"/>
    <mergeCell ref="B45:D45"/>
    <mergeCell ref="E45:F45"/>
    <mergeCell ref="H45:I45"/>
    <mergeCell ref="X40:Z40"/>
    <mergeCell ref="B6:D6"/>
    <mergeCell ref="E6:F6"/>
    <mergeCell ref="H6:K6"/>
    <mergeCell ref="Y6:Z6"/>
    <mergeCell ref="E7:F7"/>
    <mergeCell ref="H13:H15"/>
    <mergeCell ref="J13:J14"/>
    <mergeCell ref="L13:L15"/>
    <mergeCell ref="N13:O14"/>
    <mergeCell ref="P13:Q14"/>
    <mergeCell ref="R13:S14"/>
    <mergeCell ref="T13:U14"/>
    <mergeCell ref="V13:W14"/>
    <mergeCell ref="X13:Y14"/>
    <mergeCell ref="Z13:AA14"/>
    <mergeCell ref="Y7:Z7"/>
    <mergeCell ref="Y4:Z4"/>
    <mergeCell ref="E4:F4"/>
    <mergeCell ref="B5:D5"/>
    <mergeCell ref="E5:F5"/>
    <mergeCell ref="H5:J5"/>
    <mergeCell ref="Y5:Z5"/>
  </mergeCells>
  <dataValidations count="23">
    <dataValidation allowBlank="1" showInputMessage="1" showErrorMessage="1" prompt="Faculty member writes Date here on completed Printout." sqref="H45:I45"/>
    <dataValidation allowBlank="1" showInputMessage="1" showErrorMessage="1" prompt="Faculty member Signs here on completed Printout." sqref="E45:F45"/>
    <dataValidation allowBlank="1" showInputMessage="1" showErrorMessage="1" prompt="Write Date here on completed Printout." sqref="H42:I42"/>
    <dataValidation allowBlank="1" showInputMessage="1" showErrorMessage="1" prompt="Sign here on completed Printout." sqref="E42:F42"/>
    <dataValidation allowBlank="1" showInputMessage="1" showErrorMessage="1" prompt="See Table to determine and enter recommended new Step, if advancement is warranted." sqref="X46:Z46"/>
    <dataValidation type="decimal" allowBlank="1" showInputMessage="1" showErrorMessage="1" prompt="Enter Faculty Member's Total from previous year's PAS Form.  If none is available, leave cell BLANK. " error="Must be between 1.00 and 7.00.  Click Retry, then Backspace and Enter.  Type new number." sqref="X42:Z42">
      <formula1>1</formula1>
      <formula2>7</formula2>
    </dataValidation>
    <dataValidation type="whole" allowBlank="1" showInputMessage="1" showErrorMessage="1" prompt="Enter a number up to 30.  All in category must total 100%." error="Can't be over 30.  Type new number." sqref="J37">
      <formula1>0</formula1>
      <formula2>30</formula2>
    </dataValidation>
    <dataValidation type="whole" allowBlank="1" showInputMessage="1" showErrorMessage="1" prompt="Must be between 30 and 40.  All in category must total 100%." error="Must be between 30 and 40.  Type new number." sqref="J36">
      <formula1>30</formula1>
      <formula2>40</formula2>
    </dataValidation>
    <dataValidation type="whole" allowBlank="1" showInputMessage="1" showErrorMessage="1" prompt="Must be between 35 and 45.  All in category must total 100%." error="Must be between 35 and 45.  Type new number." sqref="J35">
      <formula1>35</formula1>
      <formula2>45</formula2>
    </dataValidation>
    <dataValidation type="list" allowBlank="1" showInputMessage="1" showErrorMessage="1" prompt="Use whole numbers between 1 and 7 (i.e. 4.0, 5.0, etc.)&#10;" error="Must be a whole number between 1 and 7.  Click Retry, then type new number." sqref="L37 L20:L22 L16 L18">
      <formula1>"1.0,2.0,3.0,4.0,5.0,6.0,7.0"</formula1>
    </dataValidation>
    <dataValidation type="whole" allowBlank="1" showInputMessage="1" showErrorMessage="1" prompt="Min. 20, Max. 50.  All 3 must total 100%.  See red cell check, above." error="Must be between 20 and 50.  Type in new number." sqref="J34 J15 J30">
      <formula1>20</formula1>
      <formula2>50</formula2>
    </dataValidation>
    <dataValidation type="whole" allowBlank="1" showInputMessage="1" showErrorMessage="1" prompt="Must be between 15 and 20.  All in category must total 100%." error="Must be between 15 and 20.  Type new number." sqref="J20">
      <formula1>15</formula1>
      <formula2>20</formula2>
    </dataValidation>
    <dataValidation type="whole" allowBlank="1" showInputMessage="1" showErrorMessage="1" prompt="Must be between 10 and 20.  All in category must total 100%." error="Must be between 10 and 20.  Type new number." sqref="J16 J18:J19 J21:J22">
      <formula1>10</formula1>
      <formula2>20</formula2>
    </dataValidation>
    <dataValidation allowBlank="1" showInputMessage="1" showErrorMessage="1" prompt="Cell Check: the 3 blue category weightings you enter should total 100%." sqref="J12"/>
    <dataValidation type="whole" allowBlank="1" showInputMessage="1" showErrorMessage="1" prompt="Must be between 15 and 20.  All in category must total 100%.  " error="Must be between 15 and 20.  Type new number. " sqref="J17">
      <formula1>15</formula1>
      <formula2>20</formula2>
    </dataValidation>
    <dataValidation allowBlank="1" showInputMessage="1" showErrorMessage="1" promptTitle="Enter shared percentage of load" sqref="G26"/>
    <dataValidation allowBlank="1" showInputMessage="1" showErrorMessage="1" prompt="How long as either Full-Time or Adjunct, as indicated by Position.&#10;" sqref="Y5:Z5"/>
    <dataValidation allowBlank="1" showInputMessage="1" showErrorMessage="1" prompt="Total years, regardless of Rank, Step, or Position." sqref="Y4:Z4"/>
    <dataValidation allowBlank="1" showInputMessage="1" showErrorMessage="1" prompt="Full-Time or Adjunct only." sqref="H5:J5"/>
    <dataValidation allowBlank="1" showInputMessage="1" showErrorMessage="1" prompt="Indicate current Rank, Step within that Rank, and the Merit Step equivalent (see Table in this workbook)." sqref="E6:F6"/>
    <dataValidation type="list" allowBlank="1" showInputMessage="1" showErrorMessage="1" prompt="Use whole numbers between 1 and 7 (i.e. 4.0, 5.0, etc.)" error="Must be a whole number between 1 and 7.  Click Retry, then type new number." sqref="L31 L35:L36">
      <formula1>"1.0,2.0,3.0,4.0,5.0,6.0,7.0"</formula1>
    </dataValidation>
    <dataValidation type="list" allowBlank="1" showInputMessage="1" showErrorMessage="1" prompt="Use whole numbers between 1 and 7 (i.e. 4.0, 5.0, etc.)&#10;&#10;" error="Must be a whole number between 1 and 7.  Click Retry, then type new number." sqref="L19">
      <formula1>"1.0,2.0,3.0,4.0,5.0,6.0,7.0"</formula1>
    </dataValidation>
    <dataValidation type="decimal" allowBlank="1" showInputMessage="1" showErrorMessage="1" prompt="Enter sum total from Student Evaluations" sqref="L17">
      <formula1>1</formula1>
      <formula2>7</formula2>
    </dataValidation>
  </dataValidations>
  <printOptions/>
  <pageMargins left="0.25" right="0.25" top="0.75" bottom="0.75" header="0.3" footer="0.3"/>
  <pageSetup fitToHeight="1" fitToWidth="1" horizontalDpi="600" verticalDpi="600" orientation="landscape" scale="76"/>
  <ignoredErrors>
    <ignoredError sqref="N17:Z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Z43"/>
  <sheetViews>
    <sheetView zoomScale="75" zoomScaleNormal="75" zoomScalePageLayoutView="0" workbookViewId="0" topLeftCell="A1">
      <selection activeCell="R20" sqref="R20"/>
    </sheetView>
  </sheetViews>
  <sheetFormatPr defaultColWidth="8.7109375" defaultRowHeight="15"/>
  <cols>
    <col min="1" max="1" width="7.28125" style="139" customWidth="1"/>
    <col min="2" max="5" width="8.7109375" style="139" customWidth="1"/>
    <col min="6" max="6" width="19.7109375" style="139" customWidth="1"/>
    <col min="7" max="7" width="11.140625" style="139" customWidth="1"/>
    <col min="8" max="8" width="8.140625" style="139" customWidth="1"/>
    <col min="9" max="9" width="10.28125" style="139" customWidth="1"/>
    <col min="10" max="10" width="4.140625" style="139" customWidth="1"/>
    <col min="11" max="11" width="8.7109375" style="139" customWidth="1"/>
    <col min="12" max="12" width="3.7109375" style="139" customWidth="1"/>
    <col min="13" max="13" width="4.28125" style="139" customWidth="1"/>
    <col min="14" max="14" width="4.28125" style="182" customWidth="1"/>
    <col min="15" max="25" width="4.28125" style="139" customWidth="1"/>
    <col min="26" max="26" width="5.7109375" style="139" customWidth="1"/>
    <col min="27" max="16384" width="8.7109375" style="139" customWidth="1"/>
  </cols>
  <sheetData>
    <row r="1" ht="7.5" customHeight="1"/>
    <row r="2" spans="1:25" ht="13.5">
      <c r="A2" s="54" t="s">
        <v>167</v>
      </c>
      <c r="B2" s="183"/>
      <c r="C2" s="183"/>
      <c r="D2" s="183"/>
      <c r="E2" s="183"/>
      <c r="F2" s="183"/>
      <c r="H2" s="200" t="s">
        <v>156</v>
      </c>
      <c r="I2" s="235"/>
      <c r="Y2" s="185" t="s">
        <v>162</v>
      </c>
    </row>
    <row r="3" spans="1:25" ht="12" customHeight="1">
      <c r="A3" s="54"/>
      <c r="B3" s="183"/>
      <c r="C3" s="183"/>
      <c r="D3" s="183"/>
      <c r="E3" s="183"/>
      <c r="F3" s="183"/>
      <c r="G3" s="164"/>
      <c r="H3" s="164"/>
      <c r="I3" s="184"/>
      <c r="Y3" s="185"/>
    </row>
    <row r="4" spans="1:25" ht="12" customHeight="1">
      <c r="A4" s="186" t="s">
        <v>32</v>
      </c>
      <c r="B4" s="54"/>
      <c r="C4" s="54"/>
      <c r="D4" s="54"/>
      <c r="E4" s="54"/>
      <c r="F4" s="54"/>
      <c r="Y4" s="185"/>
    </row>
    <row r="5" spans="2:26" ht="13.5">
      <c r="B5" s="241" t="s">
        <v>24</v>
      </c>
      <c r="I5" s="201"/>
      <c r="K5" s="187"/>
      <c r="L5" s="187"/>
      <c r="M5" s="187"/>
      <c r="N5" s="188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26" ht="13.5" hidden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89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4" customHeight="1">
      <c r="A7" s="98"/>
      <c r="B7" s="98"/>
      <c r="C7" s="98"/>
      <c r="D7" s="98"/>
      <c r="E7" s="104"/>
      <c r="F7" s="104"/>
      <c r="G7" s="267"/>
      <c r="H7" s="104"/>
      <c r="I7" s="271" t="s">
        <v>60</v>
      </c>
      <c r="J7" s="101"/>
      <c r="K7" s="285" t="s">
        <v>61</v>
      </c>
      <c r="L7" s="98"/>
      <c r="M7" s="257"/>
      <c r="N7" s="257"/>
      <c r="O7" s="257"/>
      <c r="P7" s="257"/>
      <c r="Q7" s="259"/>
      <c r="R7" s="259"/>
      <c r="S7" s="259"/>
      <c r="T7" s="259"/>
      <c r="U7" s="261"/>
      <c r="V7" s="261"/>
      <c r="W7" s="259"/>
      <c r="X7" s="259"/>
      <c r="Y7" s="259"/>
      <c r="Z7" s="259"/>
    </row>
    <row r="8" spans="1:26" ht="13.5">
      <c r="A8" s="32" t="s">
        <v>62</v>
      </c>
      <c r="B8" s="108"/>
      <c r="C8" s="108"/>
      <c r="D8" s="108"/>
      <c r="E8" s="108"/>
      <c r="F8" s="108"/>
      <c r="G8" s="268"/>
      <c r="H8" s="107"/>
      <c r="I8" s="284"/>
      <c r="J8" s="109"/>
      <c r="K8" s="286"/>
      <c r="L8" s="108"/>
      <c r="M8" s="107">
        <v>1</v>
      </c>
      <c r="N8" s="33"/>
      <c r="O8" s="107">
        <v>2</v>
      </c>
      <c r="P8" s="33"/>
      <c r="Q8" s="107">
        <v>3</v>
      </c>
      <c r="R8" s="120"/>
      <c r="S8" s="107">
        <v>4</v>
      </c>
      <c r="T8" s="107"/>
      <c r="U8" s="34" t="s">
        <v>63</v>
      </c>
      <c r="V8" s="35"/>
      <c r="W8" s="34" t="s">
        <v>64</v>
      </c>
      <c r="X8" s="36"/>
      <c r="Y8" s="34" t="s">
        <v>65</v>
      </c>
      <c r="Z8" s="98"/>
    </row>
    <row r="9" spans="1:26" ht="12.75" customHeight="1">
      <c r="A9" s="98"/>
      <c r="B9" s="37" t="s">
        <v>168</v>
      </c>
      <c r="C9" s="38"/>
      <c r="D9" s="121"/>
      <c r="E9" s="121"/>
      <c r="F9" s="122"/>
      <c r="G9" s="123" t="s">
        <v>66</v>
      </c>
      <c r="H9" s="124"/>
      <c r="I9" s="125"/>
      <c r="J9" s="126"/>
      <c r="K9" s="127"/>
      <c r="L9" s="128"/>
      <c r="M9" s="129">
        <f>IF(AND($K9&gt;=1,$K9&lt;=1.25),"x","")</f>
      </c>
      <c r="N9" s="130"/>
      <c r="O9" s="130">
        <f>IF(AND($K9&gt;=1.76,$K9&lt;=2.25),"x","")</f>
      </c>
      <c r="P9" s="130"/>
      <c r="Q9" s="130">
        <f>IF(AND($K9&gt;=2.76,$K9&lt;=3.25),"x","")</f>
      </c>
      <c r="R9" s="130"/>
      <c r="S9" s="130">
        <f>IF(AND($K9&gt;=3.76,$K9&lt;=4.25),"x","")</f>
      </c>
      <c r="T9" s="130"/>
      <c r="U9" s="130">
        <f>IF(AND($K9&gt;=4.76,$K9&lt;=5.25),"x","")</f>
      </c>
      <c r="V9" s="130"/>
      <c r="W9" s="130">
        <f>IF(AND($K9&gt;=5.76,$K9&lt;=6.25),"x","")</f>
      </c>
      <c r="X9" s="130"/>
      <c r="Y9" s="131">
        <f>IF(AND($K9&gt;=7,$K9&lt;=7.01),"x","")</f>
      </c>
      <c r="Z9" s="98"/>
    </row>
    <row r="10" spans="1:26" ht="13.5">
      <c r="A10" s="98"/>
      <c r="B10" s="39" t="s">
        <v>67</v>
      </c>
      <c r="C10" s="40"/>
      <c r="D10" s="132"/>
      <c r="E10" s="132"/>
      <c r="F10" s="128"/>
      <c r="G10" s="133" t="s">
        <v>68</v>
      </c>
      <c r="H10" s="124"/>
      <c r="I10" s="134"/>
      <c r="J10" s="126"/>
      <c r="K10" s="247"/>
      <c r="L10" s="128"/>
      <c r="M10" s="136">
        <f>IF(AND($K10&gt;=1,$K10&lt;=1.5),"x","")</f>
      </c>
      <c r="N10" s="217"/>
      <c r="O10" s="137">
        <f>IF(AND($K10&gt;=1.51,$K10&lt;=2.5),"x","")</f>
      </c>
      <c r="P10" s="137"/>
      <c r="Q10" s="137">
        <f>IF(AND($K10&gt;=2.51,$K10&lt;=3.5),"x","")</f>
      </c>
      <c r="R10" s="137"/>
      <c r="S10" s="137">
        <f>IF(AND($K10&gt;=3.51,$K10&lt;=4.5),"x","")</f>
      </c>
      <c r="T10" s="137"/>
      <c r="U10" s="137">
        <f>IF(AND($K10&gt;=4.51,$K10&lt;=5.5),"x","")</f>
      </c>
      <c r="V10" s="137"/>
      <c r="W10" s="137">
        <f>IF(AND($K10&gt;=5.51,$K10&lt;=6.5),"x","")</f>
      </c>
      <c r="X10" s="137"/>
      <c r="Y10" s="138">
        <f>IF(AND($K10&gt;=6.51,$K10&lt;=7.01),"x","")</f>
      </c>
      <c r="Z10" s="98"/>
    </row>
    <row r="11" spans="1:26" ht="13.5">
      <c r="A11" s="98"/>
      <c r="B11" s="39" t="s">
        <v>28</v>
      </c>
      <c r="C11" s="40"/>
      <c r="D11" s="132"/>
      <c r="E11" s="132"/>
      <c r="F11" s="128"/>
      <c r="G11" s="133" t="s">
        <v>66</v>
      </c>
      <c r="H11" s="124"/>
      <c r="I11" s="134"/>
      <c r="J11" s="126"/>
      <c r="K11" s="135"/>
      <c r="L11" s="128"/>
      <c r="M11" s="136">
        <f>IF(AND($K11&gt;=1,$K11&lt;=1.25),"x","")</f>
      </c>
      <c r="N11" s="137"/>
      <c r="O11" s="137">
        <f>IF(AND($K11&gt;=1.76,$K11&lt;=2.25),"x","")</f>
      </c>
      <c r="P11" s="137"/>
      <c r="Q11" s="137">
        <f>IF(AND($K11&gt;=2.76,$K11&lt;=3.25),"x","")</f>
      </c>
      <c r="R11" s="137"/>
      <c r="S11" s="137">
        <f>IF(AND($K11&gt;=3.76,$K11&lt;=4.25),"x","")</f>
      </c>
      <c r="T11" s="137"/>
      <c r="U11" s="137">
        <f>IF(AND($K11&gt;=4.76,$K11&lt;=5.25),"x","")</f>
      </c>
      <c r="V11" s="137"/>
      <c r="W11" s="137">
        <f>IF(AND($K11&gt;=5.76,$K11&lt;=6.25),"x","")</f>
      </c>
      <c r="X11" s="137"/>
      <c r="Y11" s="138">
        <f>IF(AND($K11&gt;=7,$K11&lt;=7.01),"x","")</f>
      </c>
      <c r="Z11" s="98"/>
    </row>
    <row r="12" spans="1:26" ht="13.5">
      <c r="A12" s="98"/>
      <c r="B12" s="39" t="s">
        <v>69</v>
      </c>
      <c r="C12" s="40"/>
      <c r="D12" s="132"/>
      <c r="E12" s="132"/>
      <c r="F12" s="128"/>
      <c r="G12" s="133" t="s">
        <v>66</v>
      </c>
      <c r="H12" s="124"/>
      <c r="I12" s="134"/>
      <c r="J12" s="126"/>
      <c r="K12" s="135"/>
      <c r="L12" s="128"/>
      <c r="M12" s="136">
        <f>IF(AND($K12&gt;=1,$K12&lt;=1.25),"x","")</f>
      </c>
      <c r="N12" s="137"/>
      <c r="O12" s="137">
        <f>IF(AND($K12&gt;=1.76,$K12&lt;=2.25),"x","")</f>
      </c>
      <c r="P12" s="137"/>
      <c r="Q12" s="137">
        <f>IF(AND($K12&gt;=2.76,$K12&lt;=3.25),"x","")</f>
      </c>
      <c r="R12" s="137"/>
      <c r="S12" s="137">
        <f>IF(AND($K12&gt;=3.76,$K12&lt;=4.25),"x","")</f>
      </c>
      <c r="T12" s="137"/>
      <c r="U12" s="137">
        <f>IF(AND($K12&gt;=4.76,$K12&lt;=5.25),"x","")</f>
      </c>
      <c r="V12" s="137"/>
      <c r="W12" s="137">
        <f>IF(AND($K12&gt;=5.76,$K12&lt;=6.25),"x","")</f>
      </c>
      <c r="X12" s="137"/>
      <c r="Y12" s="138">
        <f>IF(AND($K12&gt;=7,$K12&lt;=7.01),"x","")</f>
      </c>
      <c r="Z12" s="98"/>
    </row>
    <row r="13" spans="1:26" ht="13.5">
      <c r="A13" s="98"/>
      <c r="B13" s="39" t="s">
        <v>29</v>
      </c>
      <c r="C13" s="40"/>
      <c r="D13" s="132"/>
      <c r="E13" s="132"/>
      <c r="F13" s="128"/>
      <c r="G13" s="133" t="s">
        <v>68</v>
      </c>
      <c r="H13" s="124"/>
      <c r="I13" s="134"/>
      <c r="J13" s="126"/>
      <c r="K13" s="135"/>
      <c r="L13" s="128"/>
      <c r="M13" s="136">
        <f>IF(AND($K13&gt;=1,$K13&lt;=1.25),"x","")</f>
      </c>
      <c r="N13" s="137"/>
      <c r="O13" s="137">
        <f>IF(AND($K13&gt;=1.76,$K13&lt;=2.25),"x","")</f>
      </c>
      <c r="P13" s="137"/>
      <c r="Q13" s="137">
        <f>IF(AND($K13&gt;=2.76,$K13&lt;=3.25),"x","")</f>
      </c>
      <c r="R13" s="137"/>
      <c r="S13" s="137">
        <f>IF(AND($K13&gt;=3.76,$K13&lt;=4.25),"x","")</f>
      </c>
      <c r="T13" s="137"/>
      <c r="U13" s="137">
        <f>IF(AND($K13&gt;=4.76,$K13&lt;=5.25),"x","")</f>
      </c>
      <c r="V13" s="137"/>
      <c r="W13" s="137">
        <f>IF(AND($K13&gt;=5.76,$K13&lt;=6.25),"x","")</f>
      </c>
      <c r="X13" s="137"/>
      <c r="Y13" s="138">
        <f>IF(AND($K13&gt;=7,$K13&lt;=7.01),"x","")</f>
      </c>
      <c r="Z13" s="98"/>
    </row>
    <row r="14" spans="1:26" ht="13.5">
      <c r="A14" s="98"/>
      <c r="B14" s="39" t="s">
        <v>30</v>
      </c>
      <c r="C14" s="40"/>
      <c r="D14" s="132"/>
      <c r="E14" s="132"/>
      <c r="F14" s="128"/>
      <c r="G14" s="133" t="s">
        <v>66</v>
      </c>
      <c r="H14" s="124"/>
      <c r="I14" s="134"/>
      <c r="J14" s="126"/>
      <c r="K14" s="135"/>
      <c r="L14" s="128"/>
      <c r="M14" s="136">
        <f>IF(AND($K14&gt;=1,$K14&lt;=1.25),"x","")</f>
      </c>
      <c r="N14" s="137"/>
      <c r="O14" s="137">
        <f>IF(AND($K14&gt;=1.76,$K14&lt;=2.25),"x","")</f>
      </c>
      <c r="P14" s="137"/>
      <c r="Q14" s="137">
        <f>IF(AND($K14&gt;=2.76,$K14&lt;=3.25),"x","")</f>
      </c>
      <c r="R14" s="137"/>
      <c r="S14" s="137">
        <f>IF(AND($K14&gt;=3.76,$K14&lt;=4.25),"x","")</f>
      </c>
      <c r="T14" s="137"/>
      <c r="U14" s="137">
        <f>IF(AND($K14&gt;=4.76,$K14&lt;=5.25),"x","")</f>
      </c>
      <c r="V14" s="137"/>
      <c r="W14" s="137">
        <f>IF(AND($K14&gt;=5.76,$K14&lt;=6.25),"x","")</f>
      </c>
      <c r="X14" s="137"/>
      <c r="Y14" s="138">
        <f>IF(AND($K14&gt;=7,$K14&lt;=7.01),"x","")</f>
      </c>
      <c r="Z14" s="98"/>
    </row>
    <row r="15" spans="1:26" ht="13.5">
      <c r="A15" s="98"/>
      <c r="B15" s="41" t="s">
        <v>31</v>
      </c>
      <c r="C15" s="40"/>
      <c r="D15" s="128"/>
      <c r="E15" s="128"/>
      <c r="F15" s="128"/>
      <c r="G15" s="133" t="s">
        <v>66</v>
      </c>
      <c r="H15" s="124"/>
      <c r="I15" s="144"/>
      <c r="J15" s="126"/>
      <c r="K15" s="223"/>
      <c r="L15" s="128"/>
      <c r="M15" s="228">
        <f>IF(AND($K15&gt;=1,$K15&lt;=1.25),"x","")</f>
      </c>
      <c r="N15" s="229"/>
      <c r="O15" s="229">
        <f>IF(AND($K15&gt;=1.76,$K15&lt;=2.25),"x","")</f>
      </c>
      <c r="P15" s="229"/>
      <c r="Q15" s="229">
        <f>IF(AND($K15&gt;=2.76,$K15&lt;=3.25),"x","")</f>
      </c>
      <c r="R15" s="229"/>
      <c r="S15" s="229">
        <f>IF(AND($K15&gt;=3.76,$K15&lt;=4.25),"x","")</f>
      </c>
      <c r="T15" s="229"/>
      <c r="U15" s="229">
        <f>IF(AND($K15&gt;=4.76,$K15&lt;=5.25),"x","")</f>
      </c>
      <c r="V15" s="229"/>
      <c r="W15" s="229">
        <f>IF(AND($K15&gt;=5.76,$K15&lt;=6.25),"x","")</f>
      </c>
      <c r="X15" s="229"/>
      <c r="Y15" s="230">
        <f>IF(AND($K15&gt;=7,$K15&lt;=7.01),"x","")</f>
      </c>
      <c r="Z15" s="98"/>
    </row>
    <row r="16" spans="1:26" ht="13.5">
      <c r="A16" s="98"/>
      <c r="B16" s="147"/>
      <c r="C16" s="98"/>
      <c r="D16" s="98"/>
      <c r="E16" s="98"/>
      <c r="F16" s="98"/>
      <c r="G16" s="98"/>
      <c r="H16" s="42" t="s">
        <v>70</v>
      </c>
      <c r="I16" s="43">
        <f>(I9+I10+I11+I12+I13+I14+I15)/100</f>
        <v>0</v>
      </c>
      <c r="J16" s="148"/>
      <c r="K16" s="224">
        <f>(K9*I9+K10*I10+K11*I11+K12*I12+K13*I13+K14*I14+K15*I15)/100</f>
        <v>0</v>
      </c>
      <c r="L16" s="108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98"/>
    </row>
    <row r="17" spans="1:26" ht="13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164"/>
    </row>
    <row r="18" spans="2:26" ht="13.5">
      <c r="B18" s="55" t="s">
        <v>128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ht="20.25">
      <c r="A19" s="164"/>
      <c r="B19" s="190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5">
      <c r="A20" s="164"/>
      <c r="B20" s="60" t="s">
        <v>36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9" customHeight="1">
      <c r="A21" s="164"/>
      <c r="B21" s="60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5">
      <c r="A22" s="164"/>
      <c r="B22" s="60" t="s">
        <v>37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5">
      <c r="A23" s="60">
        <v>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164"/>
    </row>
    <row r="24" spans="1:26" ht="15">
      <c r="A24" s="60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164"/>
    </row>
    <row r="25" spans="1:26" ht="15">
      <c r="A25" s="60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164"/>
    </row>
    <row r="26" spans="1:26" ht="15">
      <c r="A26" s="60">
        <v>2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164"/>
    </row>
    <row r="27" spans="1:26" ht="15">
      <c r="A27" s="60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164"/>
    </row>
    <row r="28" spans="1:26" ht="15">
      <c r="A28" s="60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164"/>
    </row>
    <row r="29" spans="1:26" ht="15">
      <c r="A29" s="60">
        <v>3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164"/>
    </row>
    <row r="30" spans="1:26" ht="15">
      <c r="A30" s="60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164"/>
    </row>
    <row r="31" spans="1:26" ht="15">
      <c r="A31" s="60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164"/>
    </row>
    <row r="32" spans="1:26" ht="13.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89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5">
      <c r="A33" s="164"/>
      <c r="B33" s="191" t="s">
        <v>166</v>
      </c>
      <c r="C33" s="183"/>
      <c r="D33" s="183"/>
      <c r="E33" s="183"/>
      <c r="F33" s="183"/>
      <c r="G33" s="183"/>
      <c r="H33" s="183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>
      <c r="A34" s="164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164"/>
    </row>
    <row r="35" spans="1:26" ht="14.25" customHeight="1">
      <c r="A35" s="164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164"/>
    </row>
    <row r="36" spans="1:26" ht="14.25" customHeight="1">
      <c r="A36" s="164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164"/>
    </row>
    <row r="37" spans="1:26" ht="14.25" customHeight="1">
      <c r="A37" s="164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164"/>
    </row>
    <row r="38" spans="1:26" ht="14.25" customHeight="1">
      <c r="A38" s="164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164"/>
    </row>
    <row r="39" spans="1:26" ht="14.25" customHeight="1">
      <c r="A39" s="164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164"/>
    </row>
    <row r="40" spans="1:26" ht="13.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89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3.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89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21.75" customHeight="1">
      <c r="A42" s="164"/>
      <c r="B42" s="197" t="s">
        <v>180</v>
      </c>
      <c r="C42" s="196"/>
      <c r="D42" s="94"/>
      <c r="E42" s="281"/>
      <c r="F42" s="281"/>
      <c r="G42" s="192"/>
      <c r="H42" s="192"/>
      <c r="I42" s="245"/>
      <c r="J42" s="6"/>
      <c r="K42" s="193"/>
      <c r="L42" s="193"/>
      <c r="M42" s="194"/>
      <c r="N42" s="195"/>
      <c r="O42" s="194"/>
      <c r="P42" s="19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3.5">
      <c r="A43" s="164"/>
      <c r="B43" s="164"/>
      <c r="C43" s="164"/>
      <c r="D43" s="164"/>
      <c r="E43" s="164"/>
      <c r="F43" s="164"/>
      <c r="G43" s="164"/>
      <c r="H43" s="164"/>
      <c r="I43" s="189" t="s">
        <v>163</v>
      </c>
      <c r="J43" s="164"/>
      <c r="K43" s="164"/>
      <c r="L43" s="164"/>
      <c r="M43" s="164"/>
      <c r="N43" s="189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</sheetData>
  <sheetProtection password="EAD0" sheet="1" objects="1" scenarios="1"/>
  <mergeCells count="15">
    <mergeCell ref="K7:K8"/>
    <mergeCell ref="M7:N7"/>
    <mergeCell ref="O7:P7"/>
    <mergeCell ref="Q7:R7"/>
    <mergeCell ref="B34:Y39"/>
    <mergeCell ref="E42:F42"/>
    <mergeCell ref="B23:Y25"/>
    <mergeCell ref="B26:Y28"/>
    <mergeCell ref="B29:Y31"/>
    <mergeCell ref="S7:T7"/>
    <mergeCell ref="U7:V7"/>
    <mergeCell ref="W7:X7"/>
    <mergeCell ref="Y7:Z7"/>
    <mergeCell ref="G7:G8"/>
    <mergeCell ref="I7:I8"/>
  </mergeCells>
  <dataValidations count="8">
    <dataValidation allowBlank="1" showInputMessage="1" showErrorMessage="1" prompt="Add comments, as needed.  Then allow faculty member to add comments here on completed Printout." sqref="B34"/>
    <dataValidation allowBlank="1" showInputMessage="1" showErrorMessage="1" prompt="&quot;Sign&quot; here electronically." sqref="E42:F42"/>
    <dataValidation allowBlank="1" showInputMessage="1" showErrorMessage="1" prompt="Enter Date here upon signing." sqref="I42"/>
    <dataValidation type="whole" allowBlank="1" showInputMessage="1" showErrorMessage="1" prompt="Must be between 15 and 20.  All in category must total 100%.  " error="Must be between 15 and 20.  Type new number. " sqref="I10">
      <formula1>15</formula1>
      <formula2>20</formula2>
    </dataValidation>
    <dataValidation type="list" allowBlank="1" showInputMessage="1" showErrorMessage="1" prompt="Use whole numbers between 1 and 7 (i.e. 4.0, 5.0, etc.)&#10;" error="Must be a whole number between 1 and 7.  Click Retry, then type new number." sqref="K9 K11:K15">
      <formula1>"1.0,2.0,3.0,4.0,5.0,6.0,7.0"</formula1>
    </dataValidation>
    <dataValidation type="whole" allowBlank="1" showInputMessage="1" showErrorMessage="1" prompt="Must be between 10 and 20.  All in category must total 100%." error="Must be between 10 and 20.  Type new number." sqref="I9 I11:I12 I14:I15">
      <formula1>10</formula1>
      <formula2>20</formula2>
    </dataValidation>
    <dataValidation type="whole" allowBlank="1" showInputMessage="1" showErrorMessage="1" prompt="Must be between 15 and 20.  All in category must total 100%." error="Must be between 15 and 20.  Type new number." sqref="I13">
      <formula1>15</formula1>
      <formula2>20</formula2>
    </dataValidation>
    <dataValidation type="decimal" allowBlank="1" showInputMessage="1" showErrorMessage="1" prompt="Enter sum total from Student Evaluations&#10;" sqref="K10">
      <formula1>1</formula1>
      <formula2>7</formula2>
    </dataValidation>
  </dataValidations>
  <printOptions/>
  <pageMargins left="0.7" right="0.7" top="0.75" bottom="0.75" header="0.3" footer="0.3"/>
  <pageSetup horizontalDpi="600" verticalDpi="600" orientation="landscape" scale="72"/>
  <ignoredErrors>
    <ignoredError sqref="N10 P10 R10 T10 V10 X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zoomScale="75" zoomScaleNormal="75" zoomScalePageLayoutView="0" workbookViewId="0" topLeftCell="C1">
      <selection activeCell="Y10" sqref="Y10"/>
    </sheetView>
  </sheetViews>
  <sheetFormatPr defaultColWidth="8.7109375" defaultRowHeight="15"/>
  <cols>
    <col min="1" max="1" width="7.28125" style="139" customWidth="1"/>
    <col min="2" max="5" width="8.7109375" style="139" customWidth="1"/>
    <col min="6" max="6" width="19.7109375" style="139" customWidth="1"/>
    <col min="7" max="7" width="11.140625" style="139" customWidth="1"/>
    <col min="8" max="8" width="8.140625" style="139" customWidth="1"/>
    <col min="9" max="9" width="10.421875" style="139" customWidth="1"/>
    <col min="10" max="10" width="4.140625" style="139" customWidth="1"/>
    <col min="11" max="11" width="8.7109375" style="139" customWidth="1"/>
    <col min="12" max="12" width="3.7109375" style="139" customWidth="1"/>
    <col min="13" max="13" width="4.28125" style="139" customWidth="1"/>
    <col min="14" max="14" width="4.28125" style="182" customWidth="1"/>
    <col min="15" max="25" width="4.28125" style="139" customWidth="1"/>
    <col min="26" max="26" width="5.7109375" style="139" customWidth="1"/>
    <col min="27" max="16384" width="8.7109375" style="139" customWidth="1"/>
  </cols>
  <sheetData>
    <row r="1" ht="7.5" customHeight="1"/>
    <row r="2" spans="1:25" ht="13.5">
      <c r="A2" s="54" t="s">
        <v>167</v>
      </c>
      <c r="B2" s="183"/>
      <c r="C2" s="183"/>
      <c r="D2" s="183"/>
      <c r="E2" s="183"/>
      <c r="F2" s="183"/>
      <c r="H2" s="200" t="s">
        <v>156</v>
      </c>
      <c r="I2" s="235"/>
      <c r="Y2" s="185" t="s">
        <v>164</v>
      </c>
    </row>
    <row r="3" spans="1:25" ht="12" customHeight="1">
      <c r="A3" s="54"/>
      <c r="B3" s="183"/>
      <c r="C3" s="183"/>
      <c r="D3" s="183"/>
      <c r="E3" s="183"/>
      <c r="F3" s="183"/>
      <c r="G3" s="164"/>
      <c r="H3" s="164"/>
      <c r="I3" s="184"/>
      <c r="Y3" s="185"/>
    </row>
    <row r="4" spans="1:25" ht="12" customHeight="1">
      <c r="A4" s="186" t="s">
        <v>32</v>
      </c>
      <c r="B4" s="54"/>
      <c r="C4" s="54"/>
      <c r="D4" s="54"/>
      <c r="E4" s="54"/>
      <c r="F4" s="54"/>
      <c r="Y4" s="185"/>
    </row>
    <row r="5" spans="2:26" ht="13.5">
      <c r="B5" s="241" t="s">
        <v>24</v>
      </c>
      <c r="I5" s="201"/>
      <c r="K5" s="187"/>
      <c r="L5" s="187"/>
      <c r="M5" s="187"/>
      <c r="N5" s="188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26" ht="13.5" hidden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89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4" customHeight="1">
      <c r="A7" s="98"/>
      <c r="B7" s="98"/>
      <c r="C7" s="98"/>
      <c r="D7" s="98"/>
      <c r="E7" s="104"/>
      <c r="F7" s="104"/>
      <c r="G7" s="267"/>
      <c r="H7" s="104"/>
      <c r="I7" s="271" t="s">
        <v>60</v>
      </c>
      <c r="J7" s="101"/>
      <c r="K7" s="285" t="s">
        <v>61</v>
      </c>
      <c r="L7" s="98"/>
      <c r="M7" s="257"/>
      <c r="N7" s="257"/>
      <c r="O7" s="257"/>
      <c r="P7" s="257"/>
      <c r="Q7" s="259"/>
      <c r="R7" s="259"/>
      <c r="S7" s="259"/>
      <c r="T7" s="259"/>
      <c r="U7" s="261"/>
      <c r="V7" s="261"/>
      <c r="W7" s="259"/>
      <c r="X7" s="259"/>
      <c r="Y7" s="259"/>
      <c r="Z7" s="259"/>
    </row>
    <row r="8" spans="1:26" ht="13.5">
      <c r="A8" s="32" t="s">
        <v>62</v>
      </c>
      <c r="B8" s="108"/>
      <c r="C8" s="108"/>
      <c r="D8" s="108"/>
      <c r="E8" s="108"/>
      <c r="F8" s="108"/>
      <c r="G8" s="268"/>
      <c r="H8" s="107"/>
      <c r="I8" s="284"/>
      <c r="J8" s="109"/>
      <c r="K8" s="286"/>
      <c r="L8" s="108"/>
      <c r="M8" s="107">
        <v>1</v>
      </c>
      <c r="N8" s="33"/>
      <c r="O8" s="107">
        <v>2</v>
      </c>
      <c r="P8" s="33"/>
      <c r="Q8" s="107">
        <v>3</v>
      </c>
      <c r="R8" s="120"/>
      <c r="S8" s="107">
        <v>4</v>
      </c>
      <c r="T8" s="107"/>
      <c r="U8" s="34" t="s">
        <v>63</v>
      </c>
      <c r="V8" s="35"/>
      <c r="W8" s="34" t="s">
        <v>64</v>
      </c>
      <c r="X8" s="36"/>
      <c r="Y8" s="34" t="s">
        <v>65</v>
      </c>
      <c r="Z8" s="98"/>
    </row>
    <row r="9" spans="1:26" ht="13.5">
      <c r="A9" s="98"/>
      <c r="B9" s="37" t="s">
        <v>168</v>
      </c>
      <c r="C9" s="38"/>
      <c r="D9" s="121"/>
      <c r="E9" s="121"/>
      <c r="F9" s="122"/>
      <c r="G9" s="123" t="s">
        <v>66</v>
      </c>
      <c r="H9" s="124"/>
      <c r="I9" s="125"/>
      <c r="J9" s="126"/>
      <c r="K9" s="127"/>
      <c r="L9" s="128"/>
      <c r="M9" s="129">
        <f>IF(AND($K9&gt;=1,$K9&lt;=1.25),"x","")</f>
      </c>
      <c r="N9" s="130"/>
      <c r="O9" s="130">
        <f>IF(AND($K9&gt;=1.76,$K9&lt;=2.25),"x","")</f>
      </c>
      <c r="P9" s="130"/>
      <c r="Q9" s="130">
        <f>IF(AND($K9&gt;=2.76,$K9&lt;=3.25),"x","")</f>
      </c>
      <c r="R9" s="130"/>
      <c r="S9" s="130">
        <f>IF(AND($K9&gt;=3.76,$K9&lt;=4.25),"x","")</f>
      </c>
      <c r="T9" s="130"/>
      <c r="U9" s="130">
        <f>IF(AND($K9&gt;=4.76,$K9&lt;=5.25),"x","")</f>
      </c>
      <c r="V9" s="130"/>
      <c r="W9" s="130">
        <f>IF(AND($K9&gt;=5.76,$K9&lt;=6.25),"x","")</f>
      </c>
      <c r="X9" s="130"/>
      <c r="Y9" s="131">
        <f>IF(AND($K9&gt;=7,$K9&lt;=7.01),"x","")</f>
      </c>
      <c r="Z9" s="98"/>
    </row>
    <row r="10" spans="1:26" ht="13.5">
      <c r="A10" s="98"/>
      <c r="B10" s="39" t="s">
        <v>67</v>
      </c>
      <c r="C10" s="40"/>
      <c r="D10" s="132"/>
      <c r="E10" s="132"/>
      <c r="F10" s="128"/>
      <c r="G10" s="133" t="s">
        <v>68</v>
      </c>
      <c r="H10" s="124"/>
      <c r="I10" s="134"/>
      <c r="J10" s="126"/>
      <c r="K10" s="247"/>
      <c r="L10" s="128"/>
      <c r="M10" s="136">
        <f>IF(AND($K10&gt;=1,$K10&lt;=1.5),"x","")</f>
      </c>
      <c r="N10" s="217"/>
      <c r="O10" s="137">
        <f>IF(AND($K10&gt;=1.51,$K10&lt;=2.5),"x","")</f>
      </c>
      <c r="P10" s="137"/>
      <c r="Q10" s="137">
        <f>IF(AND($K10&gt;=2.51,$K10&lt;=3.5),"x","")</f>
      </c>
      <c r="R10" s="137"/>
      <c r="S10" s="137">
        <f>IF(AND($K10&gt;=3.51,$K10&lt;=4.5),"x","")</f>
      </c>
      <c r="T10" s="137"/>
      <c r="U10" s="137">
        <f>IF(AND($K10&gt;=4.51,$K10&lt;=5.5),"x","")</f>
      </c>
      <c r="V10" s="137"/>
      <c r="W10" s="137">
        <f>IF(AND($K10&gt;=5.51,$K10&lt;=6.5),"x","")</f>
      </c>
      <c r="X10" s="137"/>
      <c r="Y10" s="138">
        <f>IF(AND($K10&gt;=6.51,$K10&lt;=7.01),"x","")</f>
      </c>
      <c r="Z10" s="98"/>
    </row>
    <row r="11" spans="1:26" ht="13.5">
      <c r="A11" s="98"/>
      <c r="B11" s="39" t="s">
        <v>28</v>
      </c>
      <c r="C11" s="40"/>
      <c r="D11" s="132"/>
      <c r="E11" s="132"/>
      <c r="F11" s="128"/>
      <c r="G11" s="133" t="s">
        <v>66</v>
      </c>
      <c r="H11" s="124"/>
      <c r="I11" s="134"/>
      <c r="J11" s="126"/>
      <c r="K11" s="135"/>
      <c r="L11" s="128"/>
      <c r="M11" s="136">
        <f>IF(AND($K11&gt;=1,$K11&lt;=1.25),"x","")</f>
      </c>
      <c r="N11" s="137"/>
      <c r="O11" s="137">
        <f>IF(AND($K11&gt;=1.76,$K11&lt;=2.25),"x","")</f>
      </c>
      <c r="P11" s="137"/>
      <c r="Q11" s="137">
        <f>IF(AND($K11&gt;=2.76,$K11&lt;=3.25),"x","")</f>
      </c>
      <c r="R11" s="137"/>
      <c r="S11" s="137">
        <f>IF(AND($K11&gt;=3.76,$K11&lt;=4.25),"x","")</f>
      </c>
      <c r="T11" s="137"/>
      <c r="U11" s="137">
        <f>IF(AND($K11&gt;=4.76,$K11&lt;=5.25),"x","")</f>
      </c>
      <c r="V11" s="137"/>
      <c r="W11" s="137">
        <f>IF(AND($K11&gt;=5.76,$K11&lt;=6.25),"x","")</f>
      </c>
      <c r="X11" s="137"/>
      <c r="Y11" s="138">
        <f>IF(AND($K11&gt;=7,$K11&lt;=7.01),"x","")</f>
      </c>
      <c r="Z11" s="98"/>
    </row>
    <row r="12" spans="1:26" ht="13.5">
      <c r="A12" s="98"/>
      <c r="B12" s="39" t="s">
        <v>69</v>
      </c>
      <c r="C12" s="40"/>
      <c r="D12" s="132"/>
      <c r="E12" s="132"/>
      <c r="F12" s="128"/>
      <c r="G12" s="133" t="s">
        <v>66</v>
      </c>
      <c r="H12" s="124"/>
      <c r="I12" s="134"/>
      <c r="J12" s="126"/>
      <c r="K12" s="135"/>
      <c r="L12" s="128"/>
      <c r="M12" s="136">
        <f>IF(AND($K12&gt;=1,$K12&lt;=1.25),"x","")</f>
      </c>
      <c r="N12" s="137"/>
      <c r="O12" s="137">
        <f>IF(AND($K12&gt;=1.76,$K12&lt;=2.25),"x","")</f>
      </c>
      <c r="P12" s="137"/>
      <c r="Q12" s="137">
        <f>IF(AND($K12&gt;=2.76,$K12&lt;=3.25),"x","")</f>
      </c>
      <c r="R12" s="137"/>
      <c r="S12" s="137">
        <f>IF(AND($K12&gt;=3.76,$K12&lt;=4.25),"x","")</f>
      </c>
      <c r="T12" s="137"/>
      <c r="U12" s="137">
        <f>IF(AND($K12&gt;=4.76,$K12&lt;=5.25),"x","")</f>
      </c>
      <c r="V12" s="137"/>
      <c r="W12" s="137">
        <f>IF(AND($K12&gt;=5.76,$K12&lt;=6.25),"x","")</f>
      </c>
      <c r="X12" s="137"/>
      <c r="Y12" s="138">
        <f>IF(AND($K12&gt;=7,$K12&lt;=7.01),"x","")</f>
      </c>
      <c r="Z12" s="98"/>
    </row>
    <row r="13" spans="1:26" ht="13.5">
      <c r="A13" s="98"/>
      <c r="B13" s="39" t="s">
        <v>29</v>
      </c>
      <c r="C13" s="40"/>
      <c r="D13" s="132"/>
      <c r="E13" s="132"/>
      <c r="F13" s="128"/>
      <c r="G13" s="133" t="s">
        <v>68</v>
      </c>
      <c r="H13" s="124"/>
      <c r="I13" s="134"/>
      <c r="J13" s="126"/>
      <c r="K13" s="135"/>
      <c r="L13" s="128"/>
      <c r="M13" s="136">
        <f>IF(AND($K13&gt;=1,$K13&lt;=1.25),"x","")</f>
      </c>
      <c r="N13" s="137"/>
      <c r="O13" s="137">
        <f>IF(AND($K13&gt;=1.76,$K13&lt;=2.25),"x","")</f>
      </c>
      <c r="P13" s="137"/>
      <c r="Q13" s="137">
        <f>IF(AND($K13&gt;=2.76,$K13&lt;=3.25),"x","")</f>
      </c>
      <c r="R13" s="137"/>
      <c r="S13" s="137">
        <f>IF(AND($K13&gt;=3.76,$K13&lt;=4.25),"x","")</f>
      </c>
      <c r="T13" s="137"/>
      <c r="U13" s="137">
        <f>IF(AND($K13&gt;=4.76,$K13&lt;=5.25),"x","")</f>
      </c>
      <c r="V13" s="137"/>
      <c r="W13" s="137">
        <f>IF(AND($K13&gt;=5.76,$K13&lt;=6.25),"x","")</f>
      </c>
      <c r="X13" s="137"/>
      <c r="Y13" s="138">
        <f>IF(AND($K13&gt;=7,$K13&lt;=7.01),"x","")</f>
      </c>
      <c r="Z13" s="98"/>
    </row>
    <row r="14" spans="1:26" ht="13.5">
      <c r="A14" s="98"/>
      <c r="B14" s="39" t="s">
        <v>30</v>
      </c>
      <c r="C14" s="40"/>
      <c r="D14" s="132"/>
      <c r="E14" s="132"/>
      <c r="F14" s="128"/>
      <c r="G14" s="133" t="s">
        <v>66</v>
      </c>
      <c r="H14" s="124"/>
      <c r="I14" s="134"/>
      <c r="J14" s="126"/>
      <c r="K14" s="135"/>
      <c r="L14" s="128"/>
      <c r="M14" s="136">
        <f>IF(AND($K14&gt;=1,$K14&lt;=1.25),"x","")</f>
      </c>
      <c r="N14" s="137"/>
      <c r="O14" s="137">
        <f>IF(AND($K14&gt;=1.76,$K14&lt;=2.25),"x","")</f>
      </c>
      <c r="P14" s="137"/>
      <c r="Q14" s="137">
        <f>IF(AND($K14&gt;=2.76,$K14&lt;=3.25),"x","")</f>
      </c>
      <c r="R14" s="137"/>
      <c r="S14" s="137">
        <f>IF(AND($K14&gt;=3.76,$K14&lt;=4.25),"x","")</f>
      </c>
      <c r="T14" s="137"/>
      <c r="U14" s="137">
        <f>IF(AND($K14&gt;=4.76,$K14&lt;=5.25),"x","")</f>
      </c>
      <c r="V14" s="137"/>
      <c r="W14" s="137">
        <f>IF(AND($K14&gt;=5.76,$K14&lt;=6.25),"x","")</f>
      </c>
      <c r="X14" s="137"/>
      <c r="Y14" s="138">
        <f>IF(AND($K14&gt;=7,$K14&lt;=7.01),"x","")</f>
      </c>
      <c r="Z14" s="98"/>
    </row>
    <row r="15" spans="1:26" ht="13.5">
      <c r="A15" s="98"/>
      <c r="B15" s="41" t="s">
        <v>31</v>
      </c>
      <c r="C15" s="40"/>
      <c r="D15" s="128"/>
      <c r="E15" s="128"/>
      <c r="F15" s="128"/>
      <c r="G15" s="133" t="s">
        <v>66</v>
      </c>
      <c r="H15" s="124"/>
      <c r="I15" s="144"/>
      <c r="J15" s="126"/>
      <c r="K15" s="223"/>
      <c r="L15" s="128"/>
      <c r="M15" s="228">
        <f>IF(AND($K15&gt;=1,$K15&lt;=1.25),"x","")</f>
      </c>
      <c r="N15" s="229"/>
      <c r="O15" s="229">
        <f>IF(AND($K15&gt;=1.76,$K15&lt;=2.25),"x","")</f>
      </c>
      <c r="P15" s="229"/>
      <c r="Q15" s="229">
        <f>IF(AND($K15&gt;=2.76,$K15&lt;=3.25),"x","")</f>
      </c>
      <c r="R15" s="229"/>
      <c r="S15" s="229">
        <f>IF(AND($K15&gt;=3.76,$K15&lt;=4.25),"x","")</f>
      </c>
      <c r="T15" s="229"/>
      <c r="U15" s="229">
        <f>IF(AND($K15&gt;=4.76,$K15&lt;=5.25),"x","")</f>
      </c>
      <c r="V15" s="229"/>
      <c r="W15" s="229">
        <f>IF(AND($K15&gt;=5.76,$K15&lt;=6.25),"x","")</f>
      </c>
      <c r="X15" s="229"/>
      <c r="Y15" s="230">
        <f>IF(AND($K15&gt;=7,$K15&lt;=7.01),"x","")</f>
      </c>
      <c r="Z15" s="98"/>
    </row>
    <row r="16" spans="1:26" ht="13.5">
      <c r="A16" s="98"/>
      <c r="B16" s="147"/>
      <c r="C16" s="98"/>
      <c r="D16" s="98"/>
      <c r="E16" s="98"/>
      <c r="F16" s="98"/>
      <c r="G16" s="98"/>
      <c r="H16" s="42" t="s">
        <v>70</v>
      </c>
      <c r="I16" s="43">
        <f>(I9+I10+I11+I12+I13+I14+I15)/100</f>
        <v>0</v>
      </c>
      <c r="J16" s="148"/>
      <c r="K16" s="224">
        <f>(K9*I9+K10*I10+K11*I11+K12*I12+K13*I13+K14*I14+K15*I15)/100</f>
        <v>0</v>
      </c>
      <c r="L16" s="108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98"/>
    </row>
    <row r="17" spans="1:26" ht="13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2:26" ht="13.5">
      <c r="B18" s="55" t="s">
        <v>128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ht="20.25">
      <c r="A19" s="164"/>
      <c r="B19" s="190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5">
      <c r="A20" s="164"/>
      <c r="B20" s="60" t="s">
        <v>36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9" customHeight="1">
      <c r="A21" s="164"/>
      <c r="B21" s="60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15">
      <c r="A22" s="164"/>
      <c r="B22" s="60" t="s">
        <v>37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5">
      <c r="A23" s="60">
        <v>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164"/>
    </row>
    <row r="24" spans="1:26" ht="15">
      <c r="A24" s="60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164"/>
    </row>
    <row r="25" spans="1:26" ht="15">
      <c r="A25" s="60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164"/>
    </row>
    <row r="26" spans="1:26" ht="15">
      <c r="A26" s="60">
        <v>2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164"/>
    </row>
    <row r="27" spans="1:26" ht="15">
      <c r="A27" s="60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164"/>
    </row>
    <row r="28" spans="1:26" ht="15">
      <c r="A28" s="60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164"/>
    </row>
    <row r="29" spans="1:26" ht="15">
      <c r="A29" s="60">
        <v>3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164"/>
    </row>
    <row r="30" spans="1:26" ht="15">
      <c r="A30" s="60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164"/>
    </row>
    <row r="31" spans="1:26" ht="15">
      <c r="A31" s="60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164"/>
    </row>
    <row r="32" spans="1:26" ht="13.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89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5">
      <c r="A33" s="164"/>
      <c r="B33" s="191" t="s">
        <v>166</v>
      </c>
      <c r="C33" s="183"/>
      <c r="D33" s="183"/>
      <c r="E33" s="183"/>
      <c r="F33" s="183"/>
      <c r="G33" s="183"/>
      <c r="H33" s="183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>
      <c r="A34" s="164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164"/>
    </row>
    <row r="35" spans="1:26" ht="14.25" customHeight="1">
      <c r="A35" s="164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164"/>
    </row>
    <row r="36" spans="1:26" ht="14.25" customHeight="1">
      <c r="A36" s="164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164"/>
    </row>
    <row r="37" spans="1:26" ht="14.25" customHeight="1">
      <c r="A37" s="164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164"/>
    </row>
    <row r="38" spans="1:26" ht="14.25" customHeight="1">
      <c r="A38" s="164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164"/>
    </row>
    <row r="39" spans="1:26" ht="14.25" customHeight="1">
      <c r="A39" s="164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164"/>
    </row>
    <row r="40" spans="1:26" ht="13.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89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3.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89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21.75" customHeight="1">
      <c r="A42" s="164"/>
      <c r="B42" s="287" t="s">
        <v>180</v>
      </c>
      <c r="C42" s="287"/>
      <c r="D42" s="287"/>
      <c r="E42" s="281"/>
      <c r="F42" s="281"/>
      <c r="G42" s="244"/>
      <c r="H42" s="244"/>
      <c r="I42" s="246"/>
      <c r="J42" s="6"/>
      <c r="K42" s="193"/>
      <c r="L42" s="193"/>
      <c r="M42" s="194"/>
      <c r="N42" s="195"/>
      <c r="O42" s="194"/>
      <c r="P42" s="19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3.5">
      <c r="A43" s="164"/>
      <c r="B43" s="164"/>
      <c r="C43" s="164"/>
      <c r="D43" s="164"/>
      <c r="E43" s="164"/>
      <c r="F43" s="164"/>
      <c r="G43" s="164"/>
      <c r="H43" s="164"/>
      <c r="I43" s="189" t="s">
        <v>163</v>
      </c>
      <c r="J43" s="164"/>
      <c r="K43" s="164"/>
      <c r="L43" s="164"/>
      <c r="M43" s="164"/>
      <c r="N43" s="189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</sheetData>
  <sheetProtection password="EAD0" sheet="1" objects="1" scenarios="1"/>
  <mergeCells count="16">
    <mergeCell ref="B34:Y39"/>
    <mergeCell ref="E42:F42"/>
    <mergeCell ref="S7:T7"/>
    <mergeCell ref="U7:V7"/>
    <mergeCell ref="W7:X7"/>
    <mergeCell ref="Y7:Z7"/>
    <mergeCell ref="B23:Y25"/>
    <mergeCell ref="B26:Y28"/>
    <mergeCell ref="G7:G8"/>
    <mergeCell ref="B42:D42"/>
    <mergeCell ref="I7:I8"/>
    <mergeCell ref="K7:K8"/>
    <mergeCell ref="M7:N7"/>
    <mergeCell ref="O7:P7"/>
    <mergeCell ref="Q7:R7"/>
    <mergeCell ref="B29:Y31"/>
  </mergeCells>
  <dataValidations count="8">
    <dataValidation type="whole" allowBlank="1" showInputMessage="1" showErrorMessage="1" prompt="Must be between 15 and 20.  All in category must total 100%." error="Must be between 15 and 20.  Type new number." sqref="I13">
      <formula1>15</formula1>
      <formula2>20</formula2>
    </dataValidation>
    <dataValidation type="whole" allowBlank="1" showInputMessage="1" showErrorMessage="1" prompt="Must be between 10 and 20.  All in category must total 100%." error="Must be between 10 and 20.  Type new number." sqref="I9 I11:I12 I14:I15">
      <formula1>10</formula1>
      <formula2>20</formula2>
    </dataValidation>
    <dataValidation type="list" allowBlank="1" showInputMessage="1" showErrorMessage="1" prompt="Use whole numbers between 1 and 7 (i.e. 4.0, 5.0, etc.)&#10;" error="Must be a whole number between 1 and 7.  Click Retry, then type new number." sqref="K9 K11:K15">
      <formula1>"1.0,2.0,3.0,4.0,5.0,6.0,7.0"</formula1>
    </dataValidation>
    <dataValidation type="whole" allowBlank="1" showInputMessage="1" showErrorMessage="1" prompt="Must be between 15 and 20.  All in category must total 100%.  " error="Must be between 15 and 20.  Type new number. " sqref="I10">
      <formula1>15</formula1>
      <formula2>20</formula2>
    </dataValidation>
    <dataValidation allowBlank="1" showInputMessage="1" showErrorMessage="1" prompt="Add comments, as needed.  Then allow faculty member to add comments here on completed Printout." sqref="B34"/>
    <dataValidation allowBlank="1" showInputMessage="1" showErrorMessage="1" prompt="&quot;Sign&quot; here electronically." sqref="E42:F42"/>
    <dataValidation allowBlank="1" showInputMessage="1" showErrorMessage="1" prompt="Enter Date here upon signing." sqref="I42"/>
    <dataValidation type="decimal" allowBlank="1" showInputMessage="1" showErrorMessage="1" prompt="Enter sum total from Student Evaluations&#10;" sqref="K10">
      <formula1>1</formula1>
      <formula2>7</formula2>
    </dataValidation>
  </dataValidations>
  <printOptions/>
  <pageMargins left="0.7" right="0.7" top="0.75" bottom="0.75" header="0.3" footer="0.3"/>
  <pageSetup fitToHeight="1" fitToWidth="1" horizontalDpi="600" verticalDpi="600" orientation="landscape" scale="72"/>
  <ignoredErrors>
    <ignoredError sqref="N10 P10 R10 T10 V10 X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A1">
      <selection activeCell="N20" sqref="N20"/>
    </sheetView>
  </sheetViews>
  <sheetFormatPr defaultColWidth="8.7109375" defaultRowHeight="15"/>
  <cols>
    <col min="1" max="1" width="4.28125" style="0" customWidth="1"/>
  </cols>
  <sheetData>
    <row r="1" spans="1:14" ht="17.25">
      <c r="A1" s="164"/>
      <c r="B1" s="289" t="s">
        <v>35</v>
      </c>
      <c r="C1" s="290"/>
      <c r="D1" s="291"/>
      <c r="E1" s="291"/>
      <c r="F1" s="291"/>
      <c r="G1" s="291"/>
      <c r="H1" s="291"/>
      <c r="I1" s="291"/>
      <c r="J1" s="292" t="s">
        <v>81</v>
      </c>
      <c r="K1" s="292"/>
      <c r="L1" s="291"/>
      <c r="M1" s="291"/>
      <c r="N1" s="291"/>
    </row>
    <row r="2" spans="1:14" ht="15">
      <c r="A2" s="164"/>
      <c r="B2" s="56"/>
      <c r="C2" s="57"/>
      <c r="D2" s="58"/>
      <c r="E2" s="58"/>
      <c r="F2" s="58"/>
      <c r="G2" s="58"/>
      <c r="H2" s="58"/>
      <c r="I2" s="58"/>
      <c r="J2" s="56"/>
      <c r="K2" s="56"/>
      <c r="L2" s="59"/>
      <c r="M2" s="59"/>
      <c r="N2" s="59"/>
    </row>
    <row r="3" spans="1:14" ht="21">
      <c r="A3" s="164"/>
      <c r="B3" s="198" t="s">
        <v>165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20.25">
      <c r="A4" s="164"/>
      <c r="B4" s="190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15">
      <c r="A5" s="164"/>
      <c r="B5" s="60" t="s">
        <v>36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5">
      <c r="A6" s="164"/>
      <c r="B6" s="199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5">
      <c r="A7" s="164"/>
      <c r="B7" s="60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1:14" ht="15">
      <c r="A8" s="164"/>
      <c r="B8" s="60" t="s">
        <v>37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ht="15">
      <c r="A9" s="60">
        <v>1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</row>
    <row r="10" spans="1:14" ht="15">
      <c r="A10" s="60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</row>
    <row r="11" spans="1:14" ht="15">
      <c r="A11" s="60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 ht="15">
      <c r="A12" s="60">
        <v>2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</row>
    <row r="13" spans="1:14" ht="15">
      <c r="A13" s="60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14" ht="15">
      <c r="A14" s="60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</row>
    <row r="15" spans="1:14" ht="15">
      <c r="A15" s="60">
        <v>3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</row>
    <row r="16" spans="1:14" ht="14.25">
      <c r="A16" s="164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</row>
    <row r="17" spans="1:14" ht="14.25">
      <c r="A17" s="164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</row>
    <row r="18" spans="1:14" ht="15">
      <c r="A18" s="164"/>
      <c r="B18" s="60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15">
      <c r="A19" s="164"/>
      <c r="B19" s="60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ht="15">
      <c r="A20" s="164"/>
      <c r="B20" s="191" t="s">
        <v>38</v>
      </c>
      <c r="C20" s="183"/>
      <c r="D20" s="183"/>
      <c r="E20" s="183"/>
      <c r="F20" s="183"/>
      <c r="G20" s="183"/>
      <c r="H20" s="183"/>
      <c r="I20" s="164"/>
      <c r="J20" s="164"/>
      <c r="K20" s="164"/>
      <c r="L20" s="164"/>
      <c r="M20" s="164"/>
      <c r="N20" s="164"/>
    </row>
    <row r="21" spans="1:14" ht="14.25" customHeight="1">
      <c r="A21" s="164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</row>
    <row r="22" spans="1:14" ht="14.25" customHeight="1">
      <c r="A22" s="164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</row>
    <row r="23" spans="1:14" ht="14.25" customHeight="1">
      <c r="A23" s="164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</row>
    <row r="24" spans="1:14" ht="14.25" customHeight="1">
      <c r="A24" s="164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</row>
    <row r="25" spans="1:14" ht="14.25" customHeight="1">
      <c r="A25" s="164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</row>
    <row r="26" spans="1:14" ht="14.25" customHeight="1">
      <c r="A26" s="164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</row>
    <row r="27" spans="1:14" ht="14.25">
      <c r="A27" s="139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</row>
    <row r="28" spans="2:14" ht="14.25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</row>
    <row r="29" spans="2:14" ht="14.25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2:14" ht="14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  <row r="31" spans="2:14" ht="14.25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</row>
  </sheetData>
  <sheetProtection password="EAD0" sheet="1" objects="1" scenarios="1"/>
  <mergeCells count="8">
    <mergeCell ref="B21:N31"/>
    <mergeCell ref="B15:N17"/>
    <mergeCell ref="B1:C1"/>
    <mergeCell ref="D1:I1"/>
    <mergeCell ref="J1:K1"/>
    <mergeCell ref="L1:N1"/>
    <mergeCell ref="B9:N11"/>
    <mergeCell ref="B12:N14"/>
  </mergeCells>
  <dataValidations count="1">
    <dataValidation allowBlank="1" showInputMessage="1" showErrorMessage="1" prompt="Add comments, as needed.  Then allow faculty member to add comments here on completed Printout." sqref="B21"/>
  </dataValidations>
  <printOptions/>
  <pageMargins left="0.7" right="0.7" top="0.75" bottom="0.75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5"/>
  <sheetViews>
    <sheetView zoomScale="75" zoomScaleNormal="75" zoomScalePageLayoutView="0" workbookViewId="0" topLeftCell="A1">
      <selection activeCell="D26" sqref="D26"/>
    </sheetView>
  </sheetViews>
  <sheetFormatPr defaultColWidth="8.7109375" defaultRowHeight="15"/>
  <cols>
    <col min="1" max="1" width="40.7109375" style="0" customWidth="1"/>
    <col min="2" max="2" width="46.140625" style="0" customWidth="1"/>
    <col min="3" max="3" width="55.140625" style="0" customWidth="1"/>
  </cols>
  <sheetData>
    <row r="2" spans="1:3" ht="14.25">
      <c r="A2" s="61" t="s">
        <v>39</v>
      </c>
      <c r="B2" s="296" t="s">
        <v>40</v>
      </c>
      <c r="C2" s="297"/>
    </row>
    <row r="3" spans="1:3" ht="14.25">
      <c r="A3" s="62" t="s">
        <v>41</v>
      </c>
      <c r="B3" s="298" t="s">
        <v>42</v>
      </c>
      <c r="C3" s="299"/>
    </row>
    <row r="4" spans="1:3" ht="14.25">
      <c r="A4" s="63" t="s">
        <v>43</v>
      </c>
      <c r="B4" s="64" t="s">
        <v>44</v>
      </c>
      <c r="C4" s="64" t="s">
        <v>45</v>
      </c>
    </row>
    <row r="5" spans="1:3" ht="14.25">
      <c r="A5" s="65" t="s">
        <v>129</v>
      </c>
      <c r="B5" s="66" t="s">
        <v>130</v>
      </c>
      <c r="C5" s="66" t="s">
        <v>131</v>
      </c>
    </row>
    <row r="6" spans="1:3" ht="14.25">
      <c r="A6" s="67" t="s">
        <v>132</v>
      </c>
      <c r="B6" s="67" t="s">
        <v>133</v>
      </c>
      <c r="C6" s="67" t="s">
        <v>133</v>
      </c>
    </row>
    <row r="7" spans="1:3" ht="14.25">
      <c r="A7" s="68" t="s">
        <v>134</v>
      </c>
      <c r="B7" s="68" t="s">
        <v>135</v>
      </c>
      <c r="C7" s="68" t="s">
        <v>135</v>
      </c>
    </row>
    <row r="8" spans="1:3" ht="14.25">
      <c r="A8" s="300" t="s">
        <v>136</v>
      </c>
      <c r="B8" s="301"/>
      <c r="C8" s="302"/>
    </row>
    <row r="9" spans="1:3" ht="14.25">
      <c r="A9" s="69" t="s">
        <v>137</v>
      </c>
      <c r="B9" s="303" t="s">
        <v>138</v>
      </c>
      <c r="C9" s="304"/>
    </row>
    <row r="10" spans="1:3" ht="14.25">
      <c r="A10" s="70" t="s">
        <v>139</v>
      </c>
      <c r="B10" s="300" t="s">
        <v>140</v>
      </c>
      <c r="C10" s="302"/>
    </row>
    <row r="11" spans="1:3" ht="14.25">
      <c r="A11" s="66" t="s">
        <v>141</v>
      </c>
      <c r="B11" s="66" t="s">
        <v>142</v>
      </c>
      <c r="C11" s="66" t="s">
        <v>142</v>
      </c>
    </row>
    <row r="12" spans="1:3" ht="14.25">
      <c r="A12" s="71"/>
      <c r="B12" s="71"/>
      <c r="C12" s="71"/>
    </row>
    <row r="13" spans="1:3" ht="14.25">
      <c r="A13" s="72" t="s">
        <v>143</v>
      </c>
      <c r="B13" s="72" t="s">
        <v>144</v>
      </c>
      <c r="C13" s="72" t="s">
        <v>144</v>
      </c>
    </row>
    <row r="14" spans="1:3" ht="14.25">
      <c r="A14" s="72" t="s">
        <v>145</v>
      </c>
      <c r="B14" s="72" t="s">
        <v>146</v>
      </c>
      <c r="C14" s="72" t="s">
        <v>146</v>
      </c>
    </row>
    <row r="15" spans="1:3" ht="14.25">
      <c r="A15" s="72" t="s">
        <v>147</v>
      </c>
      <c r="B15" s="72" t="s">
        <v>148</v>
      </c>
      <c r="C15" s="72" t="s">
        <v>148</v>
      </c>
    </row>
    <row r="16" spans="1:3" ht="14.25">
      <c r="A16" s="73" t="s">
        <v>149</v>
      </c>
      <c r="B16" s="73" t="s">
        <v>150</v>
      </c>
      <c r="C16" s="73" t="s">
        <v>150</v>
      </c>
    </row>
    <row r="17" spans="1:3" ht="14.25">
      <c r="A17" s="73" t="s">
        <v>151</v>
      </c>
      <c r="B17" s="73" t="s">
        <v>152</v>
      </c>
      <c r="C17" s="73" t="s">
        <v>152</v>
      </c>
    </row>
    <row r="18" spans="1:3" ht="14.25">
      <c r="A18" s="73" t="s">
        <v>153</v>
      </c>
      <c r="B18" s="73" t="s">
        <v>89</v>
      </c>
      <c r="C18" s="73" t="s">
        <v>89</v>
      </c>
    </row>
    <row r="19" spans="1:3" ht="14.25">
      <c r="A19" s="74" t="s">
        <v>90</v>
      </c>
      <c r="B19" s="74" t="s">
        <v>154</v>
      </c>
      <c r="C19" s="74" t="s">
        <v>154</v>
      </c>
    </row>
    <row r="20" spans="1:3" ht="14.25">
      <c r="A20" s="74" t="s">
        <v>91</v>
      </c>
      <c r="B20" s="74" t="s">
        <v>92</v>
      </c>
      <c r="C20" s="74" t="s">
        <v>92</v>
      </c>
    </row>
    <row r="21" spans="1:3" ht="14.25">
      <c r="A21" s="74" t="s">
        <v>93</v>
      </c>
      <c r="B21" s="74" t="s">
        <v>94</v>
      </c>
      <c r="C21" s="74" t="s">
        <v>94</v>
      </c>
    </row>
    <row r="22" spans="1:3" ht="14.25">
      <c r="A22" s="75" t="s">
        <v>95</v>
      </c>
      <c r="B22" s="305" t="s">
        <v>96</v>
      </c>
      <c r="C22" s="306"/>
    </row>
    <row r="23" spans="1:3" ht="14.25">
      <c r="A23" s="75" t="s">
        <v>97</v>
      </c>
      <c r="B23" s="76"/>
      <c r="C23" s="77"/>
    </row>
    <row r="24" spans="1:3" ht="14.25">
      <c r="A24" s="75"/>
      <c r="B24" s="76"/>
      <c r="C24" s="78"/>
    </row>
    <row r="25" spans="1:3" ht="14.25">
      <c r="A25" s="79"/>
      <c r="B25" s="76"/>
      <c r="C25" s="78"/>
    </row>
    <row r="26" spans="1:3" ht="14.25">
      <c r="A26" s="79" t="s">
        <v>98</v>
      </c>
      <c r="B26" s="294" t="s">
        <v>99</v>
      </c>
      <c r="C26" s="295"/>
    </row>
    <row r="27" spans="1:3" ht="14.25">
      <c r="A27" s="79" t="s">
        <v>100</v>
      </c>
      <c r="B27" s="76"/>
      <c r="C27" s="78"/>
    </row>
    <row r="28" spans="1:3" ht="14.25">
      <c r="A28" s="79" t="s">
        <v>101</v>
      </c>
      <c r="B28" s="76"/>
      <c r="C28" s="78"/>
    </row>
    <row r="29" spans="1:3" ht="14.25">
      <c r="A29" s="79"/>
      <c r="B29" s="76"/>
      <c r="C29" s="78"/>
    </row>
    <row r="30" spans="1:3" ht="14.25">
      <c r="A30" s="79" t="s">
        <v>102</v>
      </c>
      <c r="B30" s="76"/>
      <c r="C30" s="78"/>
    </row>
    <row r="31" spans="1:3" ht="14.25">
      <c r="A31" s="79"/>
      <c r="B31" s="76"/>
      <c r="C31" s="78"/>
    </row>
    <row r="32" spans="1:3" ht="14.25">
      <c r="A32" s="79"/>
      <c r="B32" s="76"/>
      <c r="C32" s="78"/>
    </row>
    <row r="33" spans="1:3" ht="14.25">
      <c r="A33" s="79" t="s">
        <v>103</v>
      </c>
      <c r="B33" s="76"/>
      <c r="C33" s="78"/>
    </row>
    <row r="34" spans="1:3" ht="14.25">
      <c r="A34" s="79" t="s">
        <v>104</v>
      </c>
      <c r="B34" s="76"/>
      <c r="C34" s="78"/>
    </row>
    <row r="35" spans="1:3" ht="14.25">
      <c r="A35" s="80"/>
      <c r="B35" s="81"/>
      <c r="C35" s="82"/>
    </row>
  </sheetData>
  <sheetProtection password="EAD0" sheet="1" objects="1" scenarios="1"/>
  <mergeCells count="7">
    <mergeCell ref="B26:C26"/>
    <mergeCell ref="B2:C2"/>
    <mergeCell ref="B3:C3"/>
    <mergeCell ref="A8:C8"/>
    <mergeCell ref="B9:C9"/>
    <mergeCell ref="B10:C10"/>
    <mergeCell ref="B22:C22"/>
  </mergeCells>
  <printOptions/>
  <pageMargins left="0.7" right="0.7" top="0.75" bottom="0.75" header="0.3" footer="0.3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rlavender</dc:creator>
  <cp:keywords/>
  <dc:description/>
  <cp:lastModifiedBy>Randy Lavender</cp:lastModifiedBy>
  <cp:lastPrinted>2012-05-08T01:27:16Z</cp:lastPrinted>
  <dcterms:created xsi:type="dcterms:W3CDTF">2010-10-22T20:11:28Z</dcterms:created>
  <dcterms:modified xsi:type="dcterms:W3CDTF">2015-06-03T16:26:58Z</dcterms:modified>
  <cp:category/>
  <cp:version/>
  <cp:contentType/>
  <cp:contentStatus/>
</cp:coreProperties>
</file>